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Design" sheetId="1" r:id="rId1"/>
    <sheet name="Stahl" sheetId="2" r:id="rId2"/>
    <sheet name="Table of  Prof" sheetId="4" r:id="rId3"/>
  </sheets>
  <definedNames>
    <definedName name="BP">Stahl!$R$8:$R$17</definedName>
    <definedName name="NO">Design!$B$5</definedName>
    <definedName name="number">Stahl!$P$6:$P$8</definedName>
    <definedName name="PROF">Stahl!$N$3:$N$5</definedName>
    <definedName name="sections">Stahl!$K$3:$K$12</definedName>
    <definedName name="TYPE">Design!$A$5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4" l="1"/>
  <c r="J39" i="4"/>
  <c r="J38" i="4"/>
  <c r="J37" i="4"/>
  <c r="J36" i="4"/>
  <c r="J35" i="4"/>
  <c r="J34" i="4"/>
  <c r="J33" i="4"/>
  <c r="J32" i="4"/>
  <c r="J31" i="4"/>
  <c r="Y40" i="4" l="1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2" i="4"/>
  <c r="Y11" i="4"/>
  <c r="Y10" i="4"/>
  <c r="Y9" i="4"/>
  <c r="Y8" i="4"/>
  <c r="Y7" i="4"/>
  <c r="Y6" i="4"/>
  <c r="Y5" i="4"/>
  <c r="Y4" i="4"/>
  <c r="Y3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2" i="4"/>
  <c r="T11" i="4"/>
  <c r="T10" i="4"/>
  <c r="T9" i="4"/>
  <c r="T8" i="4"/>
  <c r="T7" i="4"/>
  <c r="T6" i="4"/>
  <c r="T5" i="4"/>
  <c r="T4" i="4"/>
  <c r="T3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3" i="4"/>
  <c r="J4" i="4"/>
  <c r="J5" i="4"/>
  <c r="J6" i="4"/>
  <c r="J7" i="4"/>
  <c r="J12" i="4"/>
  <c r="J11" i="4"/>
  <c r="J10" i="4"/>
  <c r="J9" i="4"/>
  <c r="J8" i="4"/>
  <c r="E8" i="4"/>
  <c r="E9" i="4"/>
  <c r="E10" i="4"/>
  <c r="E11" i="4"/>
  <c r="E12" i="4"/>
  <c r="E16" i="4" l="1"/>
  <c r="E17" i="4"/>
  <c r="E18" i="4"/>
  <c r="E19" i="4"/>
  <c r="E20" i="4"/>
  <c r="E21" i="4"/>
  <c r="E22" i="4"/>
  <c r="E23" i="4"/>
  <c r="E24" i="4"/>
  <c r="E25" i="4"/>
  <c r="E37" i="4" l="1"/>
  <c r="E38" i="4"/>
  <c r="E39" i="4"/>
  <c r="E40" i="4"/>
  <c r="E36" i="4"/>
  <c r="E35" i="4"/>
  <c r="E34" i="4"/>
  <c r="E33" i="4"/>
  <c r="E32" i="4"/>
  <c r="E31" i="4"/>
  <c r="E4" i="4" l="1"/>
  <c r="E5" i="4"/>
  <c r="E6" i="4"/>
  <c r="E7" i="4"/>
  <c r="E3" i="4"/>
  <c r="N14" i="2" l="1"/>
  <c r="N13" i="2"/>
  <c r="N12" i="2"/>
  <c r="A9" i="1"/>
  <c r="B13" i="1" s="1"/>
  <c r="B10" i="1"/>
  <c r="O16" i="2" l="1"/>
  <c r="O15" i="2"/>
  <c r="C9" i="1" l="1"/>
  <c r="B9" i="1"/>
  <c r="B11" i="1" s="1"/>
  <c r="B12" i="1" l="1"/>
  <c r="B14" i="1" s="1"/>
  <c r="B16" i="1" s="1"/>
  <c r="N11" i="2" s="1"/>
  <c r="B17" i="1" s="1"/>
  <c r="O14" i="2" l="1"/>
  <c r="A18" i="1" s="1"/>
  <c r="B15" i="1"/>
</calcChain>
</file>

<file path=xl/sharedStrings.xml><?xml version="1.0" encoding="utf-8"?>
<sst xmlns="http://schemas.openxmlformats.org/spreadsheetml/2006/main" count="162" uniqueCount="75">
  <si>
    <t>مقطع پروفيل</t>
  </si>
  <si>
    <t>Z</t>
  </si>
  <si>
    <r>
      <t>cm</t>
    </r>
    <r>
      <rPr>
        <sz val="10"/>
        <rFont val="Calibri"/>
        <family val="2"/>
      </rPr>
      <t>³</t>
    </r>
  </si>
  <si>
    <t>h</t>
  </si>
  <si>
    <t>cm³</t>
  </si>
  <si>
    <t>I</t>
  </si>
  <si>
    <r>
      <t>cm</t>
    </r>
    <r>
      <rPr>
        <vertAlign val="superscript"/>
        <sz val="11"/>
        <color theme="1"/>
        <rFont val="Arial"/>
        <family val="2"/>
        <scheme val="minor"/>
      </rPr>
      <t>4</t>
    </r>
  </si>
  <si>
    <t>cm</t>
  </si>
  <si>
    <t>N</t>
  </si>
  <si>
    <t>انتخاب مقطع</t>
  </si>
  <si>
    <t>نوع</t>
  </si>
  <si>
    <t>شماره</t>
  </si>
  <si>
    <t>IPE</t>
  </si>
  <si>
    <t>CPE</t>
  </si>
  <si>
    <t>USER</t>
  </si>
  <si>
    <t>Ratio</t>
  </si>
  <si>
    <t>USER1</t>
  </si>
  <si>
    <t>USER2</t>
  </si>
  <si>
    <t>User2</t>
  </si>
  <si>
    <t>bp</t>
  </si>
  <si>
    <t>tp</t>
  </si>
  <si>
    <t xml:space="preserve"> +2PL </t>
  </si>
  <si>
    <t>X</t>
  </si>
  <si>
    <t>.</t>
  </si>
  <si>
    <t>mm</t>
  </si>
  <si>
    <t>Length Ratio</t>
  </si>
  <si>
    <r>
      <t>cm</t>
    </r>
    <r>
      <rPr>
        <vertAlign val="superscript"/>
        <sz val="10"/>
        <color theme="1"/>
        <rFont val="Arial"/>
        <family val="2"/>
        <scheme val="minor"/>
      </rPr>
      <t>4</t>
    </r>
  </si>
  <si>
    <t>Z(single)</t>
  </si>
  <si>
    <t>I(single)</t>
  </si>
  <si>
    <t>L(AXE To AXE)</t>
  </si>
  <si>
    <t>Z(prof)=</t>
  </si>
  <si>
    <t>I(prof)=</t>
  </si>
  <si>
    <t>C(prof+plate)=</t>
  </si>
  <si>
    <r>
      <t>Cm</t>
    </r>
    <r>
      <rPr>
        <vertAlign val="superscript"/>
        <sz val="10"/>
        <color rgb="FFFF0000"/>
        <rFont val="Arial"/>
        <family val="2"/>
        <scheme val="minor"/>
      </rPr>
      <t>4</t>
    </r>
  </si>
  <si>
    <t>S(prof+plate)=</t>
  </si>
  <si>
    <t>SEC A-A</t>
  </si>
  <si>
    <t>INPUT COLOR</t>
  </si>
  <si>
    <t>OUTPUT COLOR</t>
  </si>
  <si>
    <t>Lp(m)</t>
  </si>
  <si>
    <t>Lp-Rato</t>
  </si>
  <si>
    <t>Section</t>
  </si>
  <si>
    <t>L (m)</t>
  </si>
  <si>
    <t>Plate</t>
  </si>
  <si>
    <t>L Plate=</t>
  </si>
  <si>
    <t>L Beam=</t>
  </si>
  <si>
    <t>S</t>
  </si>
  <si>
    <t>240+2pl200X12</t>
  </si>
  <si>
    <t>240+2pl300X10</t>
  </si>
  <si>
    <t>IPE160</t>
  </si>
  <si>
    <t>IPE180</t>
  </si>
  <si>
    <t>IPE220</t>
  </si>
  <si>
    <t>IPE240</t>
  </si>
  <si>
    <t>IPE270</t>
  </si>
  <si>
    <t>CPE160</t>
  </si>
  <si>
    <t>CPE180</t>
  </si>
  <si>
    <t>2IPE240</t>
  </si>
  <si>
    <t>2IPE270</t>
  </si>
  <si>
    <t>2pl120X6</t>
  </si>
  <si>
    <t>2pl120X8</t>
  </si>
  <si>
    <t>2pl120x6</t>
  </si>
  <si>
    <t>2pl150x8</t>
  </si>
  <si>
    <t>2pl150X8</t>
  </si>
  <si>
    <t>2pl200X8</t>
  </si>
  <si>
    <t>2pl150X10</t>
  </si>
  <si>
    <t>2pl200X10</t>
  </si>
  <si>
    <t>2pl150X12</t>
  </si>
  <si>
    <t>2pl200X12</t>
  </si>
  <si>
    <t>2pl320X10</t>
  </si>
  <si>
    <t>2pl320X12</t>
  </si>
  <si>
    <t>2pl320X15</t>
  </si>
  <si>
    <t>2pl350X12</t>
  </si>
  <si>
    <t>2pl150x10</t>
  </si>
  <si>
    <t>IPE200</t>
  </si>
  <si>
    <t>DESIGN BY : IMAN REZAEE</t>
  </si>
  <si>
    <t>60off.ir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</si>
</sst>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>
    <font>
      <sz val="11"/>
      <color theme="1"/>
      <name val="Arial"/>
      <family val="2"/>
      <scheme val="minor"/>
    </font>
    <font>
      <b/>
      <sz val="8"/>
      <name val="Zar"/>
      <charset val="178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vertAlign val="superscript"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vertAlign val="superscript"/>
      <sz val="10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1"/>
      <color theme="0"/>
      <name val="Calibri"/>
      <family val="2"/>
    </font>
    <font>
      <sz val="36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0" fillId="0" borderId="0" xfId="0" applyNumberFormat="1"/>
    <xf numFmtId="0" fontId="0" fillId="0" borderId="0" xfId="0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Protection="1">
      <protection locked="0"/>
    </xf>
    <xf numFmtId="0" fontId="7" fillId="0" borderId="0" xfId="0" applyFont="1" applyBorder="1"/>
    <xf numFmtId="0" fontId="14" fillId="0" borderId="0" xfId="0" applyFont="1"/>
    <xf numFmtId="0" fontId="14" fillId="0" borderId="0" xfId="0" applyFont="1" applyFill="1" applyProtection="1">
      <protection locked="0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165" fontId="10" fillId="3" borderId="1" xfId="0" applyNumberFormat="1" applyFont="1" applyFill="1" applyBorder="1" applyAlignment="1" applyProtection="1">
      <alignment horizontal="center"/>
    </xf>
    <xf numFmtId="1" fontId="10" fillId="3" borderId="1" xfId="0" applyNumberFormat="1" applyFont="1" applyFill="1" applyBorder="1" applyAlignment="1" applyProtection="1">
      <alignment horizontal="center"/>
    </xf>
    <xf numFmtId="0" fontId="19" fillId="6" borderId="1" xfId="0" applyFont="1" applyFill="1" applyBorder="1"/>
    <xf numFmtId="0" fontId="19" fillId="6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</xf>
    <xf numFmtId="1" fontId="13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90"/>
    </xf>
    <xf numFmtId="0" fontId="7" fillId="0" borderId="0" xfId="0" applyFont="1" applyFill="1" applyBorder="1"/>
    <xf numFmtId="0" fontId="19" fillId="6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vertical="center" textRotation="90" wrapText="1"/>
    </xf>
    <xf numFmtId="0" fontId="18" fillId="6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4" fillId="7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6" fillId="3" borderId="1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/>
    </xf>
    <xf numFmtId="2" fontId="10" fillId="3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</cellXfs>
  <cellStyles count="1">
    <cellStyle name="Normal" xfId="0" builtinId="0"/>
  </cellStyles>
  <dxfs count="16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542925</xdr:colOff>
          <xdr:row>2</xdr:row>
          <xdr:rowOff>95250</xdr:rowOff>
        </xdr:from>
        <xdr:to>
          <xdr:col>15</xdr:col>
          <xdr:colOff>190500</xdr:colOff>
          <xdr:row>11</xdr:row>
          <xdr:rowOff>38100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140869</xdr:colOff>
      <xdr:row>6</xdr:row>
      <xdr:rowOff>164101</xdr:rowOff>
    </xdr:from>
    <xdr:to>
      <xdr:col>12</xdr:col>
      <xdr:colOff>21136</xdr:colOff>
      <xdr:row>18</xdr:row>
      <xdr:rowOff>166489</xdr:rowOff>
    </xdr:to>
    <xdr:grpSp>
      <xdr:nvGrpSpPr>
        <xdr:cNvPr id="17" name="Group 16"/>
        <xdr:cNvGrpSpPr/>
      </xdr:nvGrpSpPr>
      <xdr:grpSpPr>
        <a:xfrm>
          <a:off x="2274469" y="1249951"/>
          <a:ext cx="5376192" cy="2174088"/>
          <a:chOff x="2007769" y="1307101"/>
          <a:chExt cx="4718967" cy="2297913"/>
        </a:xfrm>
      </xdr:grpSpPr>
      <xdr:sp macro="" textlink="">
        <xdr:nvSpPr>
          <xdr:cNvPr id="25" name="TextBox 24"/>
          <xdr:cNvSpPr txBox="1"/>
        </xdr:nvSpPr>
        <xdr:spPr>
          <a:xfrm>
            <a:off x="3564091" y="1767018"/>
            <a:ext cx="180000" cy="173767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n-US" sz="800"/>
              <a:t>=tp</a:t>
            </a:r>
          </a:p>
        </xdr:txBody>
      </xdr:sp>
      <xdr:sp macro="" textlink="">
        <xdr:nvSpPr>
          <xdr:cNvPr id="3" name="Rectangle 2"/>
          <xdr:cNvSpPr/>
        </xdr:nvSpPr>
        <xdr:spPr>
          <a:xfrm>
            <a:off x="3954002" y="1933380"/>
            <a:ext cx="822605" cy="81525"/>
          </a:xfrm>
          <a:prstGeom prst="rect">
            <a:avLst/>
          </a:prstGeom>
          <a:ln>
            <a:solidFill>
              <a:schemeClr val="accent2">
                <a:lumMod val="50000"/>
              </a:schemeClr>
            </a:solidFill>
          </a:ln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ctangle 5"/>
          <xdr:cNvSpPr/>
        </xdr:nvSpPr>
        <xdr:spPr>
          <a:xfrm>
            <a:off x="3743325" y="1874223"/>
            <a:ext cx="1218003" cy="82523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ctangle 6"/>
          <xdr:cNvSpPr/>
        </xdr:nvSpPr>
        <xdr:spPr>
          <a:xfrm>
            <a:off x="3743325" y="3533014"/>
            <a:ext cx="1218002" cy="72000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8" name="Straight Arrow Connector 7"/>
          <xdr:cNvCxnSpPr/>
        </xdr:nvCxnSpPr>
        <xdr:spPr>
          <a:xfrm flipV="1">
            <a:off x="5050842" y="1942102"/>
            <a:ext cx="2100" cy="65852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Arrow Connector 10"/>
          <xdr:cNvCxnSpPr/>
        </xdr:nvCxnSpPr>
        <xdr:spPr>
          <a:xfrm flipH="1">
            <a:off x="5043361" y="2827627"/>
            <a:ext cx="2102" cy="70036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" name="Rectangle 14"/>
          <xdr:cNvSpPr/>
        </xdr:nvSpPr>
        <xdr:spPr>
          <a:xfrm>
            <a:off x="3954002" y="3455987"/>
            <a:ext cx="822605" cy="72000"/>
          </a:xfrm>
          <a:prstGeom prst="rect">
            <a:avLst/>
          </a:prstGeom>
          <a:ln>
            <a:solidFill>
              <a:schemeClr val="accent2">
                <a:lumMod val="50000"/>
              </a:schemeClr>
            </a:solidFill>
          </a:ln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" name="Rectangle 1"/>
          <xdr:cNvSpPr/>
        </xdr:nvSpPr>
        <xdr:spPr>
          <a:xfrm>
            <a:off x="4317024" y="2014905"/>
            <a:ext cx="72000" cy="1441082"/>
          </a:xfrm>
          <a:prstGeom prst="rect">
            <a:avLst/>
          </a:prstGeom>
          <a:ln>
            <a:solidFill>
              <a:schemeClr val="accent2">
                <a:lumMod val="50000"/>
              </a:schemeClr>
            </a:solidFill>
          </a:ln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" name="Straight Arrow Connector 15"/>
          <xdr:cNvCxnSpPr/>
        </xdr:nvCxnSpPr>
        <xdr:spPr>
          <a:xfrm>
            <a:off x="4620628" y="1750219"/>
            <a:ext cx="340699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" name="TextBox 17"/>
          <xdr:cNvSpPr txBox="1"/>
        </xdr:nvSpPr>
        <xdr:spPr>
          <a:xfrm>
            <a:off x="4204293" y="1307101"/>
            <a:ext cx="400864" cy="264560"/>
          </a:xfrm>
          <a:prstGeom prst="rect">
            <a:avLst/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bp</a:t>
            </a:r>
            <a:r>
              <a:rPr lang="en-US" sz="1100"/>
              <a:t>=</a:t>
            </a:r>
          </a:p>
        </xdr:txBody>
      </xdr:sp>
      <xdr:cxnSp macro="">
        <xdr:nvCxnSpPr>
          <xdr:cNvPr id="20" name="Straight Arrow Connector 19"/>
          <xdr:cNvCxnSpPr/>
        </xdr:nvCxnSpPr>
        <xdr:spPr>
          <a:xfrm flipH="1">
            <a:off x="3743325" y="1754984"/>
            <a:ext cx="342000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Straight Connector 28"/>
          <xdr:cNvCxnSpPr/>
        </xdr:nvCxnSpPr>
        <xdr:spPr>
          <a:xfrm rot="5400000">
            <a:off x="3709203" y="1915984"/>
            <a:ext cx="815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27" name="TextBox 1026"/>
          <xdr:cNvSpPr txBox="1"/>
        </xdr:nvSpPr>
        <xdr:spPr>
          <a:xfrm>
            <a:off x="4903838" y="2559843"/>
            <a:ext cx="258789" cy="250032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r"/>
            <a:r>
              <a:rPr lang="en-US" sz="1100"/>
              <a:t>h=</a:t>
            </a:r>
          </a:p>
        </xdr:txBody>
      </xdr:sp>
      <xdr:cxnSp macro="">
        <xdr:nvCxnSpPr>
          <xdr:cNvPr id="1049" name="Straight Connector 1048"/>
          <xdr:cNvCxnSpPr/>
        </xdr:nvCxnSpPr>
        <xdr:spPr>
          <a:xfrm flipH="1">
            <a:off x="4083024" y="2717119"/>
            <a:ext cx="234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8" name="Straight Connector 77"/>
          <xdr:cNvCxnSpPr/>
        </xdr:nvCxnSpPr>
        <xdr:spPr>
          <a:xfrm flipH="1">
            <a:off x="4385530" y="2717119"/>
            <a:ext cx="23509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52" name="TextBox 1051"/>
          <xdr:cNvSpPr txBox="1"/>
        </xdr:nvSpPr>
        <xdr:spPr>
          <a:xfrm>
            <a:off x="3874502" y="2557521"/>
            <a:ext cx="21082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/>
              <a:t>X</a:t>
            </a:r>
          </a:p>
        </xdr:txBody>
      </xdr:sp>
      <xdr:sp macro="" textlink="">
        <xdr:nvSpPr>
          <xdr:cNvPr id="82" name="TextBox 81"/>
          <xdr:cNvSpPr txBox="1"/>
        </xdr:nvSpPr>
        <xdr:spPr>
          <a:xfrm>
            <a:off x="4620628" y="2567628"/>
            <a:ext cx="21082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/>
              <a:t>X</a:t>
            </a:r>
          </a:p>
        </xdr:txBody>
      </xdr:sp>
      <xdr:cxnSp macro="">
        <xdr:nvCxnSpPr>
          <xdr:cNvPr id="91" name="Straight Arrow Connector 90"/>
          <xdr:cNvCxnSpPr/>
        </xdr:nvCxnSpPr>
        <xdr:spPr>
          <a:xfrm flipH="1" flipV="1">
            <a:off x="5572125" y="1874224"/>
            <a:ext cx="1" cy="26890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Straight Connector 46"/>
          <xdr:cNvCxnSpPr/>
        </xdr:nvCxnSpPr>
        <xdr:spPr>
          <a:xfrm flipH="1" flipV="1">
            <a:off x="5321962" y="1874223"/>
            <a:ext cx="250164" cy="99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Straight Connector 58"/>
          <xdr:cNvCxnSpPr/>
        </xdr:nvCxnSpPr>
        <xdr:spPr>
          <a:xfrm flipH="1">
            <a:off x="5321962" y="2717119"/>
            <a:ext cx="25016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" name="Straight Arrow Connector 106"/>
          <xdr:cNvCxnSpPr/>
        </xdr:nvCxnSpPr>
        <xdr:spPr>
          <a:xfrm flipH="1">
            <a:off x="5572126" y="2455249"/>
            <a:ext cx="1" cy="25937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Straight Arrow Connector 71"/>
          <xdr:cNvCxnSpPr/>
        </xdr:nvCxnSpPr>
        <xdr:spPr>
          <a:xfrm>
            <a:off x="3438525" y="2524125"/>
            <a:ext cx="878499" cy="76200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8" name="TextBox 117"/>
          <xdr:cNvSpPr txBox="1"/>
        </xdr:nvSpPr>
        <xdr:spPr>
          <a:xfrm>
            <a:off x="2007769" y="2182696"/>
            <a:ext cx="1423230" cy="312607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US" sz="1100"/>
              <a:t>Number</a:t>
            </a:r>
            <a:r>
              <a:rPr lang="en-US" sz="1100" baseline="0"/>
              <a:t> of Profile (N</a:t>
            </a:r>
            <a:r>
              <a:rPr lang="en-US" sz="1100"/>
              <a:t>)=</a:t>
            </a:r>
          </a:p>
        </xdr:txBody>
      </xdr:sp>
      <xdr:sp macro="" textlink="$C$5">
        <xdr:nvSpPr>
          <xdr:cNvPr id="119" name="TextBox 118"/>
          <xdr:cNvSpPr txBox="1"/>
        </xdr:nvSpPr>
        <xdr:spPr>
          <a:xfrm>
            <a:off x="3431167" y="2180561"/>
            <a:ext cx="252000" cy="312607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fld id="{0873895E-3970-435C-94BC-D69D78F12E7C}" type="TxLink">
              <a:rPr lang="en-US" sz="1100"/>
              <a:pPr algn="l"/>
              <a:t>1</a:t>
            </a:fld>
            <a:endParaRPr lang="en-US" sz="1100"/>
          </a:p>
        </xdr:txBody>
      </xdr:sp>
      <xdr:sp macro="" textlink="">
        <xdr:nvSpPr>
          <xdr:cNvPr id="108" name="TextBox 107"/>
          <xdr:cNvSpPr txBox="1"/>
        </xdr:nvSpPr>
        <xdr:spPr>
          <a:xfrm>
            <a:off x="5321962" y="2145405"/>
            <a:ext cx="936000" cy="312607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US" sz="1100"/>
              <a:t>C(Prof+Plate)=</a:t>
            </a:r>
          </a:p>
        </xdr:txBody>
      </xdr:sp>
      <xdr:sp macro="" textlink="$B$13">
        <xdr:nvSpPr>
          <xdr:cNvPr id="120" name="TextBox 119"/>
          <xdr:cNvSpPr txBox="1"/>
        </xdr:nvSpPr>
        <xdr:spPr>
          <a:xfrm>
            <a:off x="6258736" y="2146153"/>
            <a:ext cx="468000" cy="312607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fld id="{BC0AB8E8-7714-4B22-B047-59CCC3CF5B15}" type="TxLink">
              <a:rPr lang="en-US" sz="1100"/>
              <a:pPr algn="l"/>
              <a:t>10</a:t>
            </a:fld>
            <a:endParaRPr lang="en-US" sz="1100"/>
          </a:p>
        </xdr:txBody>
      </xdr:sp>
      <xdr:sp macro="" textlink="$D$5">
        <xdr:nvSpPr>
          <xdr:cNvPr id="121" name="TextBox 120"/>
          <xdr:cNvSpPr txBox="1"/>
        </xdr:nvSpPr>
        <xdr:spPr>
          <a:xfrm>
            <a:off x="4204293" y="1570694"/>
            <a:ext cx="400864" cy="264560"/>
          </a:xfrm>
          <a:prstGeom prst="rect">
            <a:avLst/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7A9F1254-C6D8-4E46-8D37-D29EE24B3CE6}" type="TxLink">
              <a:rPr lang="en-US" sz="1100"/>
              <a:pPr/>
              <a:t>15</a:t>
            </a:fld>
            <a:endParaRPr lang="en-US" sz="1100"/>
          </a:p>
        </xdr:txBody>
      </xdr:sp>
      <xdr:sp macro="" textlink="$E$5">
        <xdr:nvSpPr>
          <xdr:cNvPr id="122" name="TextBox 121"/>
          <xdr:cNvSpPr txBox="1"/>
        </xdr:nvSpPr>
        <xdr:spPr>
          <a:xfrm>
            <a:off x="3384091" y="1773220"/>
            <a:ext cx="180000" cy="173767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fld id="{37563F0D-7B3D-402F-82C4-CDF9DE398ADD}" type="TxLink">
              <a:rPr lang="en-US" sz="800"/>
              <a:pPr algn="ctr"/>
              <a:t>2</a:t>
            </a:fld>
            <a:endParaRPr lang="en-US" sz="800"/>
          </a:p>
        </xdr:txBody>
      </xdr:sp>
      <xdr:sp macro="" textlink="$A$9">
        <xdr:nvSpPr>
          <xdr:cNvPr id="123" name="TextBox 122"/>
          <xdr:cNvSpPr txBox="1"/>
        </xdr:nvSpPr>
        <xdr:spPr>
          <a:xfrm>
            <a:off x="5096950" y="2559843"/>
            <a:ext cx="173045" cy="250032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fld id="{C8D1F45E-A403-463E-98FE-FEE26F3E052A}" type="TxLink">
              <a:rPr lang="en-US" sz="1100"/>
              <a:pPr algn="ctr"/>
              <a:t>16</a:t>
            </a:fld>
            <a:endParaRPr lang="en-US" sz="1100"/>
          </a:p>
        </xdr:txBody>
      </xdr:sp>
    </xdr:grpSp>
    <xdr:clientData/>
  </xdr:twoCellAnchor>
  <xdr:oneCellAnchor>
    <xdr:from>
      <xdr:col>10</xdr:col>
      <xdr:colOff>0</xdr:colOff>
      <xdr:row>35</xdr:row>
      <xdr:rowOff>0</xdr:rowOff>
    </xdr:from>
    <xdr:ext cx="612321" cy="264560"/>
    <xdr:sp macro="" textlink="">
      <xdr:nvSpPr>
        <xdr:cNvPr id="85" name="TextBox 84"/>
        <xdr:cNvSpPr txBox="1"/>
      </xdr:nvSpPr>
      <xdr:spPr>
        <a:xfrm>
          <a:off x="8543342" y="5841352"/>
          <a:ext cx="6123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114299</xdr:colOff>
      <xdr:row>22</xdr:row>
      <xdr:rowOff>117007</xdr:rowOff>
    </xdr:from>
    <xdr:to>
      <xdr:col>8</xdr:col>
      <xdr:colOff>342900</xdr:colOff>
      <xdr:row>22</xdr:row>
      <xdr:rowOff>156610</xdr:rowOff>
    </xdr:to>
    <xdr:sp macro="" textlink="">
      <xdr:nvSpPr>
        <xdr:cNvPr id="36" name="Rectangle 35"/>
        <xdr:cNvSpPr/>
      </xdr:nvSpPr>
      <xdr:spPr>
        <a:xfrm>
          <a:off x="114299" y="4317532"/>
          <a:ext cx="4610101" cy="39603"/>
        </a:xfrm>
        <a:prstGeom prst="rect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755598</xdr:colOff>
      <xdr:row>22</xdr:row>
      <xdr:rowOff>76856</xdr:rowOff>
    </xdr:from>
    <xdr:to>
      <xdr:col>7</xdr:col>
      <xdr:colOff>115519</xdr:colOff>
      <xdr:row>22</xdr:row>
      <xdr:rowOff>117008</xdr:rowOff>
    </xdr:to>
    <xdr:sp macro="" textlink="">
      <xdr:nvSpPr>
        <xdr:cNvPr id="37" name="Rectangle 36"/>
        <xdr:cNvSpPr/>
      </xdr:nvSpPr>
      <xdr:spPr>
        <a:xfrm>
          <a:off x="755598" y="4277381"/>
          <a:ext cx="3227071" cy="40152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114299</xdr:colOff>
      <xdr:row>26</xdr:row>
      <xdr:rowOff>187264</xdr:rowOff>
    </xdr:from>
    <xdr:to>
      <xdr:col>8</xdr:col>
      <xdr:colOff>342900</xdr:colOff>
      <xdr:row>27</xdr:row>
      <xdr:rowOff>36367</xdr:rowOff>
    </xdr:to>
    <xdr:sp macro="" textlink="">
      <xdr:nvSpPr>
        <xdr:cNvPr id="39" name="Rectangle 38"/>
        <xdr:cNvSpPr/>
      </xdr:nvSpPr>
      <xdr:spPr>
        <a:xfrm>
          <a:off x="114299" y="5149789"/>
          <a:ext cx="4610101" cy="39603"/>
        </a:xfrm>
        <a:prstGeom prst="rect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755598</xdr:colOff>
      <xdr:row>27</xdr:row>
      <xdr:rowOff>38281</xdr:rowOff>
    </xdr:from>
    <xdr:to>
      <xdr:col>7</xdr:col>
      <xdr:colOff>115519</xdr:colOff>
      <xdr:row>27</xdr:row>
      <xdr:rowOff>78433</xdr:rowOff>
    </xdr:to>
    <xdr:sp macro="" textlink="">
      <xdr:nvSpPr>
        <xdr:cNvPr id="41" name="Rectangle 40"/>
        <xdr:cNvSpPr/>
      </xdr:nvSpPr>
      <xdr:spPr>
        <a:xfrm>
          <a:off x="755598" y="5191306"/>
          <a:ext cx="3227071" cy="40152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176507</xdr:colOff>
      <xdr:row>20</xdr:row>
      <xdr:rowOff>131400</xdr:rowOff>
    </xdr:from>
    <xdr:to>
      <xdr:col>4</xdr:col>
      <xdr:colOff>176507</xdr:colOff>
      <xdr:row>22</xdr:row>
      <xdr:rowOff>76100</xdr:rowOff>
    </xdr:to>
    <xdr:cxnSp macro="">
      <xdr:nvCxnSpPr>
        <xdr:cNvPr id="1029" name="Straight Connector 1028"/>
        <xdr:cNvCxnSpPr/>
      </xdr:nvCxnSpPr>
      <xdr:spPr>
        <a:xfrm flipV="1">
          <a:off x="2414882" y="3950925"/>
          <a:ext cx="0" cy="325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180745</xdr:colOff>
      <xdr:row>27</xdr:row>
      <xdr:rowOff>78432</xdr:rowOff>
    </xdr:from>
    <xdr:to>
      <xdr:col>4</xdr:col>
      <xdr:colOff>180745</xdr:colOff>
      <xdr:row>29</xdr:row>
      <xdr:rowOff>23132</xdr:rowOff>
    </xdr:to>
    <xdr:cxnSp macro="">
      <xdr:nvCxnSpPr>
        <xdr:cNvPr id="46" name="Straight Connector 45"/>
        <xdr:cNvCxnSpPr/>
      </xdr:nvCxnSpPr>
      <xdr:spPr>
        <a:xfrm flipV="1">
          <a:off x="2419120" y="5231457"/>
          <a:ext cx="0" cy="325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78211</xdr:colOff>
      <xdr:row>29</xdr:row>
      <xdr:rowOff>23132</xdr:rowOff>
    </xdr:from>
    <xdr:to>
      <xdr:col>4</xdr:col>
      <xdr:colOff>180745</xdr:colOff>
      <xdr:row>29</xdr:row>
      <xdr:rowOff>23132</xdr:rowOff>
    </xdr:to>
    <xdr:cxnSp macro="">
      <xdr:nvCxnSpPr>
        <xdr:cNvPr id="1034" name="Straight Arrow Connector 1033"/>
        <xdr:cNvCxnSpPr/>
      </xdr:nvCxnSpPr>
      <xdr:spPr>
        <a:xfrm flipH="1">
          <a:off x="1945111" y="5557157"/>
          <a:ext cx="474009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78211</xdr:colOff>
      <xdr:row>20</xdr:row>
      <xdr:rowOff>132438</xdr:rowOff>
    </xdr:from>
    <xdr:to>
      <xdr:col>4</xdr:col>
      <xdr:colOff>176036</xdr:colOff>
      <xdr:row>20</xdr:row>
      <xdr:rowOff>132438</xdr:rowOff>
    </xdr:to>
    <xdr:cxnSp macro="">
      <xdr:nvCxnSpPr>
        <xdr:cNvPr id="51" name="Straight Arrow Connector 50"/>
        <xdr:cNvCxnSpPr/>
      </xdr:nvCxnSpPr>
      <xdr:spPr>
        <a:xfrm flipH="1">
          <a:off x="1945111" y="3951963"/>
          <a:ext cx="4693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254465</xdr:colOff>
      <xdr:row>20</xdr:row>
      <xdr:rowOff>66675</xdr:rowOff>
    </xdr:from>
    <xdr:to>
      <xdr:col>3</xdr:col>
      <xdr:colOff>78211</xdr:colOff>
      <xdr:row>21</xdr:row>
      <xdr:rowOff>133350</xdr:rowOff>
    </xdr:to>
    <xdr:sp macro="" textlink="">
      <xdr:nvSpPr>
        <xdr:cNvPr id="54" name="TextBox 53"/>
        <xdr:cNvSpPr txBox="1"/>
      </xdr:nvSpPr>
      <xdr:spPr>
        <a:xfrm>
          <a:off x="1578440" y="3886200"/>
          <a:ext cx="366671" cy="2571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A</a:t>
          </a:r>
        </a:p>
      </xdr:txBody>
    </xdr:sp>
    <xdr:clientData/>
  </xdr:twoCellAnchor>
  <xdr:twoCellAnchor>
    <xdr:from>
      <xdr:col>2</xdr:col>
      <xdr:colOff>254465</xdr:colOff>
      <xdr:row>28</xdr:row>
      <xdr:rowOff>149756</xdr:rowOff>
    </xdr:from>
    <xdr:to>
      <xdr:col>3</xdr:col>
      <xdr:colOff>78211</xdr:colOff>
      <xdr:row>30</xdr:row>
      <xdr:rowOff>38100</xdr:rowOff>
    </xdr:to>
    <xdr:sp macro="" textlink="">
      <xdr:nvSpPr>
        <xdr:cNvPr id="55" name="TextBox 54"/>
        <xdr:cNvSpPr txBox="1"/>
      </xdr:nvSpPr>
      <xdr:spPr>
        <a:xfrm>
          <a:off x="1578440" y="5493281"/>
          <a:ext cx="366671" cy="26934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A</a:t>
          </a:r>
        </a:p>
      </xdr:txBody>
    </xdr:sp>
    <xdr:clientData/>
  </xdr:twoCellAnchor>
  <xdr:twoCellAnchor>
    <xdr:from>
      <xdr:col>0</xdr:col>
      <xdr:colOff>120093</xdr:colOff>
      <xdr:row>24</xdr:row>
      <xdr:rowOff>176334</xdr:rowOff>
    </xdr:from>
    <xdr:to>
      <xdr:col>3</xdr:col>
      <xdr:colOff>350292</xdr:colOff>
      <xdr:row>24</xdr:row>
      <xdr:rowOff>176334</xdr:rowOff>
    </xdr:to>
    <xdr:cxnSp macro="">
      <xdr:nvCxnSpPr>
        <xdr:cNvPr id="68" name="Straight Arrow Connector 67"/>
        <xdr:cNvCxnSpPr/>
      </xdr:nvCxnSpPr>
      <xdr:spPr>
        <a:xfrm flipH="1">
          <a:off x="120093" y="4757859"/>
          <a:ext cx="2097099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315269</xdr:colOff>
      <xdr:row>24</xdr:row>
      <xdr:rowOff>171937</xdr:rowOff>
    </xdr:from>
    <xdr:to>
      <xdr:col>8</xdr:col>
      <xdr:colOff>342900</xdr:colOff>
      <xdr:row>24</xdr:row>
      <xdr:rowOff>179698</xdr:rowOff>
    </xdr:to>
    <xdr:cxnSp macro="">
      <xdr:nvCxnSpPr>
        <xdr:cNvPr id="69" name="Straight Arrow Connector 68"/>
        <xdr:cNvCxnSpPr>
          <a:stCxn id="88" idx="3"/>
          <a:endCxn id="40" idx="3"/>
        </xdr:cNvCxnSpPr>
      </xdr:nvCxnSpPr>
      <xdr:spPr>
        <a:xfrm flipV="1">
          <a:off x="2906069" y="4753462"/>
          <a:ext cx="1818331" cy="776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24</xdr:row>
          <xdr:rowOff>123825</xdr:rowOff>
        </xdr:from>
        <xdr:to>
          <xdr:col>4</xdr:col>
          <xdr:colOff>209550</xdr:colOff>
          <xdr:row>25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755598</xdr:colOff>
      <xdr:row>23</xdr:row>
      <xdr:rowOff>59881</xdr:rowOff>
    </xdr:from>
    <xdr:to>
      <xdr:col>4</xdr:col>
      <xdr:colOff>168129</xdr:colOff>
      <xdr:row>24</xdr:row>
      <xdr:rowOff>14900</xdr:rowOff>
    </xdr:to>
    <xdr:sp macro="" textlink="#REF!">
      <xdr:nvSpPr>
        <xdr:cNvPr id="86" name="TextBox 85"/>
        <xdr:cNvSpPr txBox="1"/>
      </xdr:nvSpPr>
      <xdr:spPr>
        <a:xfrm>
          <a:off x="755598" y="4450906"/>
          <a:ext cx="1650906" cy="14551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DFA2545C-E888-455A-BD05-6D7E6B522D73}" type="TxLink">
            <a:rPr lang="en-US" sz="1100"/>
            <a:pPr/>
            <a:t>2IPE270 +2PL .400X15mm</a:t>
          </a:fld>
          <a:endParaRPr lang="en-US" sz="1100"/>
        </a:p>
      </xdr:txBody>
    </xdr:sp>
    <xdr:clientData/>
  </xdr:twoCellAnchor>
  <xdr:twoCellAnchor>
    <xdr:from>
      <xdr:col>4</xdr:col>
      <xdr:colOff>173285</xdr:colOff>
      <xdr:row>24</xdr:row>
      <xdr:rowOff>106939</xdr:rowOff>
    </xdr:from>
    <xdr:to>
      <xdr:col>5</xdr:col>
      <xdr:colOff>314799</xdr:colOff>
      <xdr:row>25</xdr:row>
      <xdr:rowOff>61958</xdr:rowOff>
    </xdr:to>
    <xdr:sp macro="" textlink="$B$10">
      <xdr:nvSpPr>
        <xdr:cNvPr id="88" name="TextBox 87"/>
        <xdr:cNvSpPr txBox="1"/>
      </xdr:nvSpPr>
      <xdr:spPr>
        <a:xfrm>
          <a:off x="2411660" y="4688464"/>
          <a:ext cx="493939" cy="145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fld id="{4CC047C0-8B13-4DEB-9125-0912FE360256}" type="TxLink">
            <a:rPr lang="en-US" sz="1100"/>
            <a:pPr algn="l"/>
            <a:t>505</a:t>
          </a:fld>
          <a:endParaRPr lang="en-US" sz="1100"/>
        </a:p>
      </xdr:txBody>
    </xdr:sp>
    <xdr:clientData/>
  </xdr:twoCellAnchor>
  <xdr:twoCellAnchor>
    <xdr:from>
      <xdr:col>0</xdr:col>
      <xdr:colOff>114299</xdr:colOff>
      <xdr:row>22</xdr:row>
      <xdr:rowOff>156610</xdr:rowOff>
    </xdr:from>
    <xdr:to>
      <xdr:col>8</xdr:col>
      <xdr:colOff>342900</xdr:colOff>
      <xdr:row>26</xdr:row>
      <xdr:rowOff>187264</xdr:rowOff>
    </xdr:to>
    <xdr:sp macro="" textlink="">
      <xdr:nvSpPr>
        <xdr:cNvPr id="40" name="Rectangle 39"/>
        <xdr:cNvSpPr/>
      </xdr:nvSpPr>
      <xdr:spPr>
        <a:xfrm>
          <a:off x="114299" y="4357135"/>
          <a:ext cx="4610101" cy="792654"/>
        </a:xfrm>
        <a:prstGeom prst="rect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12</xdr:col>
      <xdr:colOff>0</xdr:colOff>
      <xdr:row>35</xdr:row>
      <xdr:rowOff>0</xdr:rowOff>
    </xdr:from>
    <xdr:ext cx="612321" cy="264560"/>
    <xdr:sp macro="" textlink="">
      <xdr:nvSpPr>
        <xdr:cNvPr id="50" name="TextBox 49"/>
        <xdr:cNvSpPr txBox="1"/>
      </xdr:nvSpPr>
      <xdr:spPr>
        <a:xfrm>
          <a:off x="8534400" y="4772025"/>
          <a:ext cx="6123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IPE" displayName="IPE" ref="A1:D8" totalsRowShown="0" headerRowDxfId="15" headerRowBorderDxfId="14" tableBorderDxfId="13" totalsRowBorderDxfId="12">
  <tableColumns count="4">
    <tableColumn id="1" name="مقطع پروفيل" dataDxfId="11"/>
    <tableColumn id="2" name="h" dataDxfId="10"/>
    <tableColumn id="3" name="Z" dataDxfId="9"/>
    <tableColumn id="4" name="I" dataDxfId="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CPE" displayName="CPE" ref="A12:D15" totalsRowShown="0" headerRowDxfId="7" headerRowBorderDxfId="6" tableBorderDxfId="5" totalsRowBorderDxfId="4">
  <tableColumns count="4">
    <tableColumn id="1" name="مقطع پروفيل"/>
    <tableColumn id="2" name="h"/>
    <tableColumn id="3" name="S"/>
    <tableColumn id="4" name="I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USER" displayName="USER" ref="A20:D23" totalsRowShown="0" headerRowDxfId="3" headerRowBorderDxfId="2" tableBorderDxfId="1" totalsRowBorderDxfId="0">
  <tableColumns count="4">
    <tableColumn id="1" name="مقطع پروفيل"/>
    <tableColumn id="2" name="h"/>
    <tableColumn id="3" name="S"/>
    <tableColumn id="4" name="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38"/>
  <sheetViews>
    <sheetView tabSelected="1" zoomScaleNormal="100" workbookViewId="0">
      <selection activeCell="L16" sqref="L16"/>
    </sheetView>
  </sheetViews>
  <sheetFormatPr defaultRowHeight="14.25"/>
  <cols>
    <col min="1" max="1" width="12.125" customWidth="1"/>
    <col min="2" max="2" width="7.75" customWidth="1"/>
    <col min="3" max="3" width="8.125" customWidth="1"/>
    <col min="4" max="4" width="5.625" customWidth="1"/>
    <col min="5" max="5" width="5.25" customWidth="1"/>
    <col min="6" max="6" width="11.25" customWidth="1"/>
    <col min="7" max="7" width="7.875" customWidth="1"/>
    <col min="8" max="8" width="7.75" customWidth="1"/>
    <col min="9" max="9" width="7.375" customWidth="1"/>
  </cols>
  <sheetData>
    <row r="3" spans="1:16">
      <c r="A3" s="100" t="s">
        <v>9</v>
      </c>
      <c r="B3" s="100"/>
      <c r="C3" s="103" t="s">
        <v>8</v>
      </c>
      <c r="D3" s="47" t="s">
        <v>19</v>
      </c>
      <c r="E3" s="47" t="s">
        <v>20</v>
      </c>
      <c r="F3" s="47" t="s">
        <v>29</v>
      </c>
      <c r="L3" s="29"/>
      <c r="M3" s="29"/>
      <c r="N3" s="22"/>
      <c r="O3" s="22"/>
    </row>
    <row r="4" spans="1:16">
      <c r="A4" s="48" t="s">
        <v>10</v>
      </c>
      <c r="B4" s="48" t="s">
        <v>11</v>
      </c>
      <c r="C4" s="103"/>
      <c r="D4" s="47" t="s">
        <v>7</v>
      </c>
      <c r="E4" s="47" t="s">
        <v>7</v>
      </c>
      <c r="F4" s="47" t="s">
        <v>7</v>
      </c>
      <c r="H4" s="96" t="s">
        <v>36</v>
      </c>
      <c r="I4" s="97"/>
      <c r="L4" s="30"/>
      <c r="M4" s="30"/>
      <c r="N4" s="22"/>
      <c r="O4" s="22"/>
    </row>
    <row r="5" spans="1:16">
      <c r="A5" s="32" t="s">
        <v>12</v>
      </c>
      <c r="B5" s="32">
        <v>160</v>
      </c>
      <c r="C5" s="32">
        <v>1</v>
      </c>
      <c r="D5" s="32">
        <v>15</v>
      </c>
      <c r="E5" s="32">
        <v>2</v>
      </c>
      <c r="F5" s="33">
        <v>520</v>
      </c>
      <c r="H5" s="98" t="s">
        <v>37</v>
      </c>
      <c r="I5" s="97"/>
      <c r="L5" s="23"/>
      <c r="M5" s="24"/>
      <c r="N5" s="22"/>
      <c r="O5" s="22"/>
    </row>
    <row r="6" spans="1:16">
      <c r="D6" s="34"/>
      <c r="E6" s="34"/>
      <c r="F6" s="34"/>
      <c r="G6" s="34"/>
      <c r="H6" s="34"/>
      <c r="I6" s="34"/>
      <c r="L6" s="22"/>
      <c r="M6" s="22"/>
      <c r="N6" s="22"/>
      <c r="O6" s="22"/>
    </row>
    <row r="7" spans="1:16">
      <c r="A7" s="49" t="s">
        <v>3</v>
      </c>
      <c r="B7" s="49" t="s">
        <v>27</v>
      </c>
      <c r="C7" s="49" t="s">
        <v>28</v>
      </c>
      <c r="D7" s="34"/>
      <c r="E7" s="34"/>
      <c r="F7" s="34"/>
      <c r="L7" s="22"/>
      <c r="M7" s="22"/>
      <c r="N7" s="22"/>
      <c r="O7" s="22"/>
    </row>
    <row r="8" spans="1:16">
      <c r="A8" s="49" t="s">
        <v>7</v>
      </c>
      <c r="B8" s="49" t="s">
        <v>4</v>
      </c>
      <c r="C8" s="49" t="s">
        <v>26</v>
      </c>
      <c r="D8" s="34"/>
      <c r="E8" s="34"/>
      <c r="F8" s="34"/>
      <c r="G8" s="34"/>
      <c r="H8" s="34"/>
      <c r="I8" s="34"/>
      <c r="L8" s="22"/>
      <c r="M8" s="22"/>
      <c r="N8" s="22"/>
      <c r="O8" s="22"/>
    </row>
    <row r="9" spans="1:16">
      <c r="A9" s="50">
        <f>VLOOKUP(NO,IF(TYPE="IPE",IPE[],IF(TYPE="CPE",CPE[],USER[])),2,FALSE)</f>
        <v>16</v>
      </c>
      <c r="B9" s="50">
        <f>VLOOKUP(NO,IF(TYPE="IPE",IPE[],IF(TYPE="CPE",CPE[],USER[])),3,FALSE)</f>
        <v>124</v>
      </c>
      <c r="C9" s="50">
        <f>VLOOKUP(NO,IF(TYPE="IPE",IPE[],IF(TYPE="CPE",CPE[],USER[])),4,FALSE)</f>
        <v>869</v>
      </c>
      <c r="D9" s="34"/>
      <c r="E9" s="34"/>
      <c r="F9" s="34"/>
      <c r="G9" s="34"/>
      <c r="H9" s="34"/>
      <c r="I9" s="34"/>
      <c r="L9" s="22"/>
      <c r="M9" s="22"/>
      <c r="N9" s="22"/>
      <c r="O9" s="22"/>
    </row>
    <row r="10" spans="1:16">
      <c r="A10" s="51" t="s">
        <v>44</v>
      </c>
      <c r="B10" s="52">
        <f>F5-15</f>
        <v>505</v>
      </c>
      <c r="C10" s="52" t="s">
        <v>7</v>
      </c>
      <c r="D10" s="34"/>
      <c r="E10" s="34"/>
      <c r="F10" s="34"/>
      <c r="G10" s="34"/>
      <c r="H10" s="34"/>
      <c r="I10" s="34"/>
      <c r="K10" s="15"/>
      <c r="L10" s="25"/>
      <c r="M10" s="25"/>
      <c r="N10" s="22"/>
      <c r="O10" s="22"/>
    </row>
    <row r="11" spans="1:16">
      <c r="A11" s="51" t="s">
        <v>30</v>
      </c>
      <c r="B11" s="50">
        <f>C5*B9</f>
        <v>124</v>
      </c>
      <c r="C11" s="50" t="s">
        <v>4</v>
      </c>
      <c r="D11" s="34"/>
      <c r="E11" s="34"/>
      <c r="F11" s="34"/>
      <c r="G11" s="34"/>
      <c r="H11" s="34"/>
      <c r="I11" s="34"/>
      <c r="K11" s="15"/>
      <c r="L11" s="25"/>
      <c r="M11" s="26"/>
      <c r="N11" s="27"/>
      <c r="O11" s="27"/>
    </row>
    <row r="12" spans="1:16">
      <c r="A12" s="51" t="s">
        <v>31</v>
      </c>
      <c r="B12" s="50">
        <f>C5*C9</f>
        <v>869</v>
      </c>
      <c r="C12" s="50" t="s">
        <v>33</v>
      </c>
      <c r="D12" s="34"/>
      <c r="E12" s="34"/>
      <c r="F12" s="34"/>
      <c r="G12" s="34"/>
      <c r="H12" s="34"/>
      <c r="I12" s="34"/>
      <c r="K12" s="15"/>
      <c r="L12" s="25"/>
      <c r="M12" s="26"/>
      <c r="N12" s="22"/>
      <c r="O12" s="28"/>
      <c r="P12" s="15"/>
    </row>
    <row r="13" spans="1:16">
      <c r="A13" s="51" t="s">
        <v>32</v>
      </c>
      <c r="B13" s="50">
        <f>(A9/2)+(E5)</f>
        <v>10</v>
      </c>
      <c r="C13" s="50" t="s">
        <v>7</v>
      </c>
      <c r="D13" s="34"/>
      <c r="E13" s="34"/>
      <c r="F13" s="34"/>
      <c r="G13" s="34"/>
      <c r="H13" s="34"/>
      <c r="I13" s="34"/>
      <c r="K13" s="15"/>
      <c r="L13" s="25"/>
      <c r="M13" s="26"/>
      <c r="N13" s="22"/>
      <c r="O13" s="28"/>
      <c r="P13" s="1"/>
    </row>
    <row r="14" spans="1:16">
      <c r="A14" s="51" t="s">
        <v>34</v>
      </c>
      <c r="B14" s="53">
        <f>((B12+((2*D5*E5*E5*E5)/12))+((2*D5*E5*(((A9/2)+(E5/2))^2))))/B13</f>
        <v>574.9</v>
      </c>
      <c r="C14" s="50" t="s">
        <v>4</v>
      </c>
      <c r="D14" s="34"/>
      <c r="E14" s="34"/>
      <c r="F14" s="34"/>
      <c r="G14" s="34"/>
      <c r="H14" s="34"/>
      <c r="I14" s="34"/>
      <c r="M14" s="15"/>
    </row>
    <row r="15" spans="1:16">
      <c r="A15" s="51" t="s">
        <v>15</v>
      </c>
      <c r="B15" s="101">
        <f>(SQRT((B14-B11)/B14))</f>
        <v>0.88561295995336642</v>
      </c>
      <c r="C15" s="101"/>
      <c r="D15" s="34"/>
      <c r="E15" s="34"/>
      <c r="F15" s="34"/>
    </row>
    <row r="16" spans="1:16">
      <c r="A16" s="51" t="s">
        <v>43</v>
      </c>
      <c r="B16" s="54">
        <f>(SQRT((B14-B11)/B14))*B10+(2*D5)</f>
        <v>477.23454477645004</v>
      </c>
      <c r="C16" s="50" t="s">
        <v>7</v>
      </c>
      <c r="D16" s="20"/>
      <c r="E16" s="20"/>
      <c r="F16" s="20"/>
      <c r="G16" s="21"/>
    </row>
    <row r="17" spans="1:16">
      <c r="A17" s="51" t="s">
        <v>25</v>
      </c>
      <c r="B17" s="102">
        <f>Stahl!N11/F5</f>
        <v>0.91346153846153844</v>
      </c>
      <c r="C17" s="102"/>
      <c r="D17" s="20"/>
      <c r="E17" s="20"/>
      <c r="F17" s="20"/>
    </row>
    <row r="18" spans="1:16">
      <c r="A18" s="99" t="str">
        <f>CONCATENATE(Stahl!N12,Stahl!N13,Stahl!N14,Stahl!N17,Stahl!N19,Stahl!O14,Stahl!N18,Stahl!O15,Stahl!N18,Stahl!O16,Stahl!O17)</f>
        <v>1IPE160 +2PL .4750X150X20mm</v>
      </c>
      <c r="B18" s="99"/>
      <c r="C18" s="99"/>
      <c r="D18" s="20"/>
      <c r="E18" s="20"/>
      <c r="F18" s="20"/>
    </row>
    <row r="19" spans="1:16">
      <c r="A19" s="99"/>
      <c r="B19" s="99"/>
      <c r="C19" s="99"/>
      <c r="K19" s="94" t="s">
        <v>73</v>
      </c>
      <c r="L19" s="94"/>
      <c r="M19" s="94"/>
      <c r="N19" s="94"/>
      <c r="O19" s="94"/>
      <c r="P19" s="94"/>
    </row>
    <row r="20" spans="1:16">
      <c r="H20" s="95" t="s">
        <v>35</v>
      </c>
      <c r="I20" s="95"/>
      <c r="K20" s="94"/>
      <c r="L20" s="94"/>
      <c r="M20" s="94"/>
      <c r="N20" s="94"/>
      <c r="O20" s="94"/>
      <c r="P20" s="94"/>
    </row>
    <row r="21" spans="1:16" ht="15" thickBot="1">
      <c r="K21" s="94"/>
      <c r="L21" s="94"/>
      <c r="M21" s="94"/>
      <c r="N21" s="94"/>
      <c r="O21" s="94"/>
      <c r="P21" s="94"/>
    </row>
    <row r="22" spans="1:16">
      <c r="K22" s="113" t="s">
        <v>74</v>
      </c>
      <c r="L22" s="114"/>
      <c r="M22" s="114"/>
      <c r="N22" s="114"/>
      <c r="O22" s="114"/>
      <c r="P22" s="115"/>
    </row>
    <row r="23" spans="1:16" ht="15" thickBot="1">
      <c r="K23" s="116"/>
      <c r="L23" s="117"/>
      <c r="M23" s="117"/>
      <c r="N23" s="117"/>
      <c r="O23" s="117"/>
      <c r="P23" s="118"/>
    </row>
    <row r="31" spans="1:16">
      <c r="F31" s="22"/>
      <c r="G31" s="22"/>
      <c r="H31" s="22"/>
      <c r="I31" s="22"/>
      <c r="J31" s="22"/>
      <c r="K31" s="22"/>
      <c r="L31" s="22"/>
      <c r="M31" s="22"/>
      <c r="N31" s="22"/>
    </row>
    <row r="32" spans="1:16">
      <c r="F32" s="22"/>
      <c r="G32" s="90"/>
      <c r="H32" s="90"/>
      <c r="I32" s="29"/>
      <c r="J32" s="28"/>
      <c r="K32" s="28"/>
      <c r="L32" s="28"/>
      <c r="M32" s="28"/>
      <c r="N32" s="22"/>
    </row>
    <row r="33" spans="6:14">
      <c r="F33" s="22"/>
      <c r="G33" s="91"/>
      <c r="H33" s="91"/>
      <c r="I33" s="29"/>
      <c r="J33" s="28"/>
      <c r="K33" s="28"/>
      <c r="L33" s="28"/>
      <c r="M33" s="28"/>
      <c r="N33" s="22"/>
    </row>
    <row r="34" spans="6:14">
      <c r="F34" s="22"/>
      <c r="G34" s="91"/>
      <c r="H34" s="91"/>
      <c r="I34" s="91"/>
      <c r="J34" s="91"/>
      <c r="K34" s="91"/>
      <c r="L34" s="92"/>
      <c r="M34" s="92"/>
      <c r="N34" s="22"/>
    </row>
    <row r="35" spans="6:14">
      <c r="F35" s="22"/>
      <c r="G35" s="93"/>
      <c r="H35" s="93"/>
      <c r="I35" s="93"/>
      <c r="J35" s="93"/>
      <c r="K35" s="93"/>
      <c r="L35" s="93"/>
      <c r="M35" s="93"/>
      <c r="N35" s="22"/>
    </row>
    <row r="36" spans="6:14">
      <c r="F36" s="22"/>
      <c r="G36" s="93"/>
      <c r="H36" s="93"/>
      <c r="I36" s="93"/>
      <c r="J36" s="93"/>
      <c r="K36" s="93"/>
      <c r="L36" s="93"/>
      <c r="M36" s="93"/>
      <c r="N36" s="22"/>
    </row>
    <row r="37" spans="6:14">
      <c r="F37" s="22"/>
      <c r="G37" s="22"/>
      <c r="H37" s="22"/>
      <c r="I37" s="22"/>
      <c r="J37" s="22"/>
      <c r="K37" s="22"/>
      <c r="L37" s="22"/>
      <c r="M37" s="22"/>
      <c r="N37" s="22"/>
    </row>
    <row r="38" spans="6:14">
      <c r="F38" s="22"/>
      <c r="G38" s="22"/>
      <c r="H38" s="22"/>
      <c r="I38" s="22"/>
      <c r="J38" s="22"/>
      <c r="K38" s="22"/>
      <c r="L38" s="22"/>
      <c r="M38" s="22"/>
      <c r="N38" s="22"/>
    </row>
  </sheetData>
  <sheetProtection selectLockedCells="1"/>
  <mergeCells count="10">
    <mergeCell ref="A3:B3"/>
    <mergeCell ref="B15:C15"/>
    <mergeCell ref="B17:C17"/>
    <mergeCell ref="C3:C4"/>
    <mergeCell ref="K22:P23"/>
    <mergeCell ref="K19:P21"/>
    <mergeCell ref="H20:I20"/>
    <mergeCell ref="H4:I4"/>
    <mergeCell ref="H5:I5"/>
    <mergeCell ref="A18:C19"/>
  </mergeCells>
  <dataValidations count="3">
    <dataValidation type="list" allowBlank="1" showInputMessage="1" showErrorMessage="1" sqref="A5 G34">
      <formula1>PROF</formula1>
    </dataValidation>
    <dataValidation type="list" allowBlank="1" showInputMessage="1" showErrorMessage="1" sqref="B5 H34">
      <formula1>sections</formula1>
    </dataValidation>
    <dataValidation type="list" allowBlank="1" showInputMessage="1" showErrorMessage="1" sqref="C5 I34">
      <formula1>number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Equation.DSMT4" shapeId="1028" r:id="rId4">
          <objectPr defaultSize="0" autoPict="0" r:id="rId5">
            <anchor moveWithCells="1" sizeWithCells="1">
              <from>
                <xdr:col>4</xdr:col>
                <xdr:colOff>19050</xdr:colOff>
                <xdr:row>24</xdr:row>
                <xdr:rowOff>123825</xdr:rowOff>
              </from>
              <to>
                <xdr:col>4</xdr:col>
                <xdr:colOff>209550</xdr:colOff>
                <xdr:row>25</xdr:row>
                <xdr:rowOff>28575</xdr:rowOff>
              </to>
            </anchor>
          </objectPr>
        </oleObject>
      </mc:Choice>
      <mc:Fallback>
        <oleObject progId="Equation.DSMT4" shapeId="1028" r:id="rId4"/>
      </mc:Fallback>
    </mc:AlternateContent>
    <mc:AlternateContent xmlns:mc="http://schemas.openxmlformats.org/markup-compatibility/2006">
      <mc:Choice Requires="x14">
        <oleObject progId="Equation.DSMT4" shapeId="1030" r:id="rId6">
          <objectPr defaultSize="0" autoPict="0" r:id="rId7">
            <anchor moveWithCells="1" sizeWithCells="1">
              <from>
                <xdr:col>12</xdr:col>
                <xdr:colOff>542925</xdr:colOff>
                <xdr:row>2</xdr:row>
                <xdr:rowOff>95250</xdr:rowOff>
              </from>
              <to>
                <xdr:col>15</xdr:col>
                <xdr:colOff>190500</xdr:colOff>
                <xdr:row>11</xdr:row>
                <xdr:rowOff>38100</xdr:rowOff>
              </to>
            </anchor>
          </objectPr>
        </oleObject>
      </mc:Choice>
      <mc:Fallback>
        <oleObject progId="Equation.DSMT4" shapeId="103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D17" sqref="D17"/>
    </sheetView>
  </sheetViews>
  <sheetFormatPr defaultRowHeight="14.25"/>
  <cols>
    <col min="1" max="1" width="10.25" customWidth="1"/>
  </cols>
  <sheetData>
    <row r="1" spans="1:19">
      <c r="A1" s="10" t="s">
        <v>0</v>
      </c>
      <c r="B1" s="11" t="s">
        <v>3</v>
      </c>
      <c r="C1" s="11" t="s">
        <v>1</v>
      </c>
      <c r="D1" s="12" t="s">
        <v>5</v>
      </c>
      <c r="G1" s="16"/>
      <c r="H1" s="31"/>
      <c r="I1" s="31"/>
      <c r="J1" s="31"/>
      <c r="K1" s="37"/>
      <c r="L1" s="37"/>
      <c r="M1" s="37"/>
      <c r="N1" s="37"/>
      <c r="O1" s="37"/>
      <c r="P1" s="37"/>
      <c r="Q1" s="37"/>
      <c r="R1" s="37"/>
      <c r="S1" s="37"/>
    </row>
    <row r="2" spans="1:19" ht="16.5">
      <c r="A2" s="6" t="s">
        <v>12</v>
      </c>
      <c r="B2" s="4" t="s">
        <v>7</v>
      </c>
      <c r="C2" s="4" t="s">
        <v>2</v>
      </c>
      <c r="D2" s="8" t="s">
        <v>6</v>
      </c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37"/>
      <c r="S2" s="37"/>
    </row>
    <row r="3" spans="1:19">
      <c r="A3" s="7">
        <v>160</v>
      </c>
      <c r="B3" s="2">
        <v>16</v>
      </c>
      <c r="C3" s="2">
        <v>124</v>
      </c>
      <c r="D3" s="2">
        <v>869</v>
      </c>
      <c r="G3" s="39"/>
      <c r="H3" s="39"/>
      <c r="I3" s="39"/>
      <c r="J3" s="39"/>
      <c r="K3" s="63">
        <v>160</v>
      </c>
      <c r="L3" s="64"/>
      <c r="M3" s="64"/>
      <c r="N3" s="64" t="s">
        <v>12</v>
      </c>
      <c r="O3" s="37"/>
      <c r="P3" s="37"/>
      <c r="Q3" s="37"/>
      <c r="R3" s="37"/>
      <c r="S3" s="37"/>
    </row>
    <row r="4" spans="1:19">
      <c r="A4" s="7">
        <v>180</v>
      </c>
      <c r="B4" s="2">
        <v>18</v>
      </c>
      <c r="C4" s="2">
        <v>166</v>
      </c>
      <c r="D4" s="2">
        <v>1320</v>
      </c>
      <c r="G4" s="39"/>
      <c r="H4" s="39"/>
      <c r="I4" s="39"/>
      <c r="J4" s="39"/>
      <c r="K4" s="63">
        <v>180</v>
      </c>
      <c r="L4" s="64"/>
      <c r="M4" s="64"/>
      <c r="N4" s="64" t="s">
        <v>13</v>
      </c>
      <c r="O4" s="37"/>
      <c r="P4" s="37"/>
      <c r="Q4" s="37"/>
      <c r="R4" s="37"/>
      <c r="S4" s="37"/>
    </row>
    <row r="5" spans="1:19">
      <c r="A5" s="7">
        <v>200</v>
      </c>
      <c r="B5" s="2">
        <v>20</v>
      </c>
      <c r="C5" s="2">
        <v>221</v>
      </c>
      <c r="D5" s="2">
        <v>1940</v>
      </c>
      <c r="G5" s="39"/>
      <c r="H5" s="39"/>
      <c r="I5" s="39"/>
      <c r="J5" s="39"/>
      <c r="K5" s="63">
        <v>200</v>
      </c>
      <c r="L5" s="64"/>
      <c r="M5" s="64"/>
      <c r="N5" s="64" t="s">
        <v>14</v>
      </c>
      <c r="O5" s="37"/>
      <c r="P5" s="37"/>
      <c r="Q5" s="37"/>
      <c r="R5" s="37"/>
      <c r="S5" s="37"/>
    </row>
    <row r="6" spans="1:19">
      <c r="A6" s="7">
        <v>220</v>
      </c>
      <c r="B6" s="2">
        <v>22</v>
      </c>
      <c r="C6" s="2">
        <v>285</v>
      </c>
      <c r="D6" s="2">
        <v>2770</v>
      </c>
      <c r="G6" s="39"/>
      <c r="H6" s="39"/>
      <c r="I6" s="39"/>
      <c r="J6" s="39"/>
      <c r="K6" s="63">
        <v>220</v>
      </c>
      <c r="L6" s="64"/>
      <c r="M6" s="64"/>
      <c r="N6" s="64"/>
      <c r="O6" s="37"/>
      <c r="P6" s="37">
        <v>1</v>
      </c>
      <c r="Q6" s="37"/>
      <c r="R6" s="37"/>
      <c r="S6" s="37"/>
    </row>
    <row r="7" spans="1:19">
      <c r="A7" s="7">
        <v>240</v>
      </c>
      <c r="B7" s="2">
        <v>24</v>
      </c>
      <c r="C7" s="2">
        <v>367</v>
      </c>
      <c r="D7" s="2">
        <v>3890</v>
      </c>
      <c r="G7" s="39"/>
      <c r="H7" s="39"/>
      <c r="I7" s="39"/>
      <c r="J7" s="39"/>
      <c r="K7" s="63">
        <v>240</v>
      </c>
      <c r="L7" s="64"/>
      <c r="M7" s="64"/>
      <c r="N7" s="64"/>
      <c r="O7" s="37"/>
      <c r="P7" s="37">
        <v>2</v>
      </c>
      <c r="Q7" s="37"/>
      <c r="R7" s="37"/>
      <c r="S7" s="37"/>
    </row>
    <row r="8" spans="1:19">
      <c r="A8" s="13">
        <v>270</v>
      </c>
      <c r="B8" s="5">
        <v>27</v>
      </c>
      <c r="C8" s="2">
        <v>484</v>
      </c>
      <c r="D8" s="2">
        <v>5790</v>
      </c>
      <c r="G8" s="39"/>
      <c r="H8" s="39"/>
      <c r="I8" s="39"/>
      <c r="J8" s="39"/>
      <c r="K8" s="63">
        <v>270</v>
      </c>
      <c r="L8" s="64"/>
      <c r="M8" s="64"/>
      <c r="N8" s="64"/>
      <c r="O8" s="37"/>
      <c r="P8" s="37">
        <v>3</v>
      </c>
      <c r="Q8" s="37"/>
      <c r="R8" s="37"/>
      <c r="S8" s="37"/>
    </row>
    <row r="9" spans="1:19">
      <c r="G9" s="39"/>
      <c r="H9" s="39"/>
      <c r="I9" s="39"/>
      <c r="J9" s="39"/>
      <c r="K9" s="63">
        <v>160</v>
      </c>
      <c r="L9" s="64"/>
      <c r="M9" s="64"/>
      <c r="N9" s="64"/>
      <c r="O9" s="37"/>
      <c r="P9" s="37"/>
      <c r="Q9" s="37"/>
      <c r="R9" s="37"/>
      <c r="S9" s="37"/>
    </row>
    <row r="10" spans="1:19">
      <c r="G10" s="39"/>
      <c r="H10" s="39"/>
      <c r="I10" s="39"/>
      <c r="J10" s="39"/>
      <c r="K10" s="63">
        <v>180</v>
      </c>
      <c r="L10" s="64"/>
      <c r="M10" s="64"/>
      <c r="N10" s="64"/>
      <c r="O10" s="37"/>
      <c r="P10" s="37"/>
      <c r="Q10" s="37"/>
      <c r="R10" s="37"/>
      <c r="S10" s="37"/>
    </row>
    <row r="11" spans="1:19">
      <c r="G11" s="39"/>
      <c r="H11" s="39"/>
      <c r="I11" s="39"/>
      <c r="J11" s="39"/>
      <c r="K11" s="63" t="s">
        <v>16</v>
      </c>
      <c r="L11" s="64"/>
      <c r="M11" s="64"/>
      <c r="N11" s="65">
        <f>MROUND(Design!B16,5)</f>
        <v>475</v>
      </c>
      <c r="O11" s="66"/>
      <c r="P11" s="37"/>
      <c r="Q11" s="37">
        <v>0.6</v>
      </c>
      <c r="R11" s="37"/>
      <c r="S11" s="37"/>
    </row>
    <row r="12" spans="1:19">
      <c r="A12" s="10" t="s">
        <v>0</v>
      </c>
      <c r="B12" s="11" t="s">
        <v>3</v>
      </c>
      <c r="C12" s="11" t="s">
        <v>45</v>
      </c>
      <c r="D12" s="12" t="s">
        <v>5</v>
      </c>
      <c r="G12" s="41"/>
      <c r="H12" s="41"/>
      <c r="I12" s="39"/>
      <c r="J12" s="39"/>
      <c r="K12" s="63" t="s">
        <v>18</v>
      </c>
      <c r="L12" s="64"/>
      <c r="M12" s="64"/>
      <c r="N12" s="65">
        <f>Design!C5</f>
        <v>1</v>
      </c>
      <c r="O12" s="66"/>
      <c r="P12" s="37"/>
      <c r="Q12" s="37">
        <v>0.8</v>
      </c>
      <c r="R12" s="37"/>
      <c r="S12" s="37"/>
    </row>
    <row r="13" spans="1:19" ht="16.5">
      <c r="A13" s="6" t="s">
        <v>13</v>
      </c>
      <c r="B13" s="4" t="s">
        <v>7</v>
      </c>
      <c r="C13" s="4" t="s">
        <v>2</v>
      </c>
      <c r="D13" s="8" t="s">
        <v>6</v>
      </c>
      <c r="G13" s="41"/>
      <c r="H13" s="41"/>
      <c r="I13" s="39"/>
      <c r="J13" s="39"/>
      <c r="K13" s="37"/>
      <c r="L13" s="37"/>
      <c r="M13" s="37"/>
      <c r="N13" s="67" t="str">
        <f>TYPE</f>
        <v>IPE</v>
      </c>
      <c r="O13" s="66"/>
      <c r="P13" s="37"/>
      <c r="Q13" s="37">
        <v>1</v>
      </c>
      <c r="R13" s="37"/>
      <c r="S13" s="37"/>
    </row>
    <row r="14" spans="1:19">
      <c r="A14" s="7">
        <v>160</v>
      </c>
      <c r="B14" s="2">
        <v>24</v>
      </c>
      <c r="C14" s="2">
        <v>169.16</v>
      </c>
      <c r="D14" s="9">
        <v>2030</v>
      </c>
      <c r="G14" s="41"/>
      <c r="H14" s="41"/>
      <c r="I14" s="39"/>
      <c r="J14" s="39"/>
      <c r="K14" s="37"/>
      <c r="L14" s="37"/>
      <c r="M14" s="37"/>
      <c r="N14" s="67">
        <f>NO</f>
        <v>160</v>
      </c>
      <c r="O14" s="67">
        <f>N11*10</f>
        <v>4750</v>
      </c>
      <c r="P14" s="37"/>
      <c r="Q14" s="37">
        <v>1.2</v>
      </c>
      <c r="R14" s="37"/>
      <c r="S14" s="37"/>
    </row>
    <row r="15" spans="1:19">
      <c r="A15" s="13">
        <v>180</v>
      </c>
      <c r="B15" s="5">
        <v>27</v>
      </c>
      <c r="C15" s="5">
        <v>227.4</v>
      </c>
      <c r="D15" s="14">
        <v>3070</v>
      </c>
      <c r="G15" s="42"/>
      <c r="H15" s="41"/>
      <c r="I15" s="39"/>
      <c r="J15" s="39"/>
      <c r="K15" s="37"/>
      <c r="L15" s="37"/>
      <c r="M15" s="37"/>
      <c r="N15" s="66" t="s">
        <v>19</v>
      </c>
      <c r="O15" s="67">
        <f>Design!D5*10</f>
        <v>150</v>
      </c>
      <c r="P15" s="37"/>
      <c r="Q15" s="37">
        <v>1.5</v>
      </c>
      <c r="R15" s="37"/>
      <c r="S15" s="37"/>
    </row>
    <row r="16" spans="1:19">
      <c r="A16" s="3"/>
      <c r="B16" s="3"/>
      <c r="C16" s="3"/>
      <c r="D16" s="3"/>
      <c r="G16" s="42"/>
      <c r="H16" s="41"/>
      <c r="I16" s="39"/>
      <c r="J16" s="39"/>
      <c r="K16" s="37"/>
      <c r="L16" s="68"/>
      <c r="M16" s="37"/>
      <c r="N16" s="66" t="s">
        <v>20</v>
      </c>
      <c r="O16" s="67">
        <f>Design!E5*10</f>
        <v>20</v>
      </c>
      <c r="P16" s="37"/>
      <c r="Q16" s="37">
        <v>2</v>
      </c>
      <c r="R16" s="37"/>
      <c r="S16" s="37"/>
    </row>
    <row r="17" spans="1:19" ht="15">
      <c r="A17" s="3"/>
      <c r="B17" s="3"/>
      <c r="C17" s="3"/>
      <c r="D17" s="3"/>
      <c r="G17" s="42"/>
      <c r="H17" s="41"/>
      <c r="I17" s="39"/>
      <c r="J17" s="39"/>
      <c r="K17" s="37"/>
      <c r="L17" s="37"/>
      <c r="M17" s="37"/>
      <c r="N17" s="69" t="s">
        <v>21</v>
      </c>
      <c r="O17" s="66" t="s">
        <v>24</v>
      </c>
      <c r="P17" s="37"/>
      <c r="Q17" s="37">
        <v>2.5</v>
      </c>
      <c r="R17" s="37"/>
      <c r="S17" s="37"/>
    </row>
    <row r="18" spans="1:19">
      <c r="A18" s="3"/>
      <c r="B18" s="3"/>
      <c r="C18" s="3"/>
      <c r="D18" s="3"/>
      <c r="G18" s="42"/>
      <c r="H18" s="41"/>
      <c r="I18" s="41"/>
      <c r="J18" s="41"/>
      <c r="K18" s="37"/>
      <c r="L18" s="37"/>
      <c r="M18" s="37"/>
      <c r="N18" s="66" t="s">
        <v>22</v>
      </c>
      <c r="O18" s="66"/>
      <c r="P18" s="37"/>
      <c r="Q18" s="37">
        <v>3</v>
      </c>
      <c r="R18" s="37"/>
      <c r="S18" s="37"/>
    </row>
    <row r="19" spans="1:19">
      <c r="A19" s="3"/>
      <c r="B19" s="3"/>
      <c r="C19" s="3"/>
      <c r="D19" s="3"/>
      <c r="G19" s="42"/>
      <c r="H19" s="41"/>
      <c r="I19" s="41"/>
      <c r="J19" s="41"/>
      <c r="K19" s="37"/>
      <c r="L19" s="37"/>
      <c r="M19" s="37"/>
      <c r="N19" s="66" t="s">
        <v>23</v>
      </c>
      <c r="O19" s="37"/>
      <c r="P19" s="37"/>
      <c r="Q19" s="37"/>
      <c r="R19" s="37"/>
      <c r="S19" s="37"/>
    </row>
    <row r="20" spans="1:19">
      <c r="A20" s="10" t="s">
        <v>0</v>
      </c>
      <c r="B20" s="11" t="s">
        <v>3</v>
      </c>
      <c r="C20" s="11" t="s">
        <v>45</v>
      </c>
      <c r="D20" s="12" t="s">
        <v>5</v>
      </c>
      <c r="G20" s="42"/>
      <c r="H20" s="41"/>
      <c r="I20" s="42"/>
      <c r="J20" s="41"/>
      <c r="K20" s="40"/>
      <c r="L20" s="40"/>
      <c r="M20" s="40"/>
      <c r="N20" s="40"/>
      <c r="O20" s="40"/>
      <c r="P20" s="40"/>
      <c r="Q20" s="40"/>
      <c r="R20" s="37"/>
      <c r="S20" s="37"/>
    </row>
    <row r="21" spans="1:19" ht="16.5">
      <c r="A21" s="6" t="s">
        <v>14</v>
      </c>
      <c r="B21" s="4" t="s">
        <v>7</v>
      </c>
      <c r="C21" s="4" t="s">
        <v>2</v>
      </c>
      <c r="D21" s="8" t="s">
        <v>6</v>
      </c>
      <c r="G21" s="41"/>
      <c r="H21" s="41"/>
      <c r="I21" s="42"/>
      <c r="J21" s="41"/>
      <c r="K21" s="40"/>
      <c r="L21" s="40"/>
      <c r="M21" s="40"/>
      <c r="N21" s="40"/>
      <c r="O21" s="40"/>
      <c r="P21" s="40"/>
      <c r="Q21" s="40"/>
      <c r="R21" s="37"/>
      <c r="S21" s="37"/>
    </row>
    <row r="22" spans="1:19">
      <c r="A22" s="7" t="s">
        <v>16</v>
      </c>
      <c r="B22" s="2">
        <v>24</v>
      </c>
      <c r="C22" s="2">
        <v>172.5</v>
      </c>
      <c r="D22" s="9">
        <v>2030</v>
      </c>
      <c r="G22" s="41"/>
      <c r="H22" s="41"/>
      <c r="I22" s="42"/>
      <c r="J22" s="41"/>
      <c r="K22" s="40"/>
      <c r="L22" s="40"/>
      <c r="M22" s="40"/>
      <c r="N22" s="40"/>
      <c r="O22" s="40"/>
      <c r="P22" s="40"/>
      <c r="Q22" s="40"/>
      <c r="R22" s="37"/>
      <c r="S22" s="37"/>
    </row>
    <row r="23" spans="1:19">
      <c r="A23" s="13" t="s">
        <v>17</v>
      </c>
      <c r="B23" s="5">
        <v>27</v>
      </c>
      <c r="C23" s="5">
        <v>246.4</v>
      </c>
      <c r="D23" s="14">
        <v>3074</v>
      </c>
      <c r="G23" s="39"/>
      <c r="H23" s="41"/>
      <c r="I23" s="42"/>
      <c r="J23" s="41"/>
      <c r="K23" s="40"/>
      <c r="L23" s="40"/>
      <c r="M23" s="40"/>
      <c r="N23" s="40"/>
      <c r="O23" s="40"/>
      <c r="P23" s="40"/>
      <c r="Q23" s="40"/>
      <c r="R23" s="37"/>
      <c r="S23" s="37"/>
    </row>
    <row r="24" spans="1:19">
      <c r="G24" s="39"/>
      <c r="H24" s="41"/>
      <c r="I24" s="42"/>
      <c r="J24" s="41"/>
      <c r="K24" s="40"/>
      <c r="L24" s="40"/>
      <c r="M24" s="40"/>
      <c r="N24" s="40"/>
      <c r="O24" s="40"/>
      <c r="P24" s="40"/>
      <c r="Q24" s="40"/>
      <c r="R24" s="37"/>
      <c r="S24" s="37"/>
    </row>
    <row r="25" spans="1:19">
      <c r="H25" s="17"/>
      <c r="I25" s="18"/>
      <c r="J25" s="17"/>
      <c r="K25" s="37"/>
      <c r="L25" s="37"/>
      <c r="M25" s="37"/>
      <c r="N25" s="37"/>
      <c r="O25" s="37"/>
      <c r="P25" s="37"/>
      <c r="Q25" s="37"/>
      <c r="R25" s="37"/>
      <c r="S25" s="37"/>
    </row>
    <row r="26" spans="1:19">
      <c r="H26" s="16"/>
      <c r="I26" s="16"/>
      <c r="J26" s="16"/>
      <c r="K26" s="37"/>
      <c r="L26" s="37"/>
      <c r="M26" s="37"/>
      <c r="N26" s="37"/>
      <c r="O26" s="37"/>
      <c r="P26" s="37"/>
      <c r="Q26" s="37"/>
      <c r="R26" s="37"/>
      <c r="S26" s="37"/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0"/>
  <sheetViews>
    <sheetView zoomScaleNormal="100" workbookViewId="0">
      <selection activeCell="N23" sqref="N23"/>
    </sheetView>
  </sheetViews>
  <sheetFormatPr defaultColWidth="9.125" defaultRowHeight="14.25"/>
  <cols>
    <col min="1" max="1" width="9.125" style="19"/>
    <col min="2" max="2" width="8.625" style="19" customWidth="1"/>
    <col min="3" max="3" width="5.25" style="19" customWidth="1"/>
    <col min="4" max="4" width="5.875" style="19" bestFit="1" customWidth="1"/>
    <col min="5" max="5" width="8" style="19" customWidth="1"/>
    <col min="6" max="6" width="4" style="19" customWidth="1"/>
    <col min="7" max="7" width="9.625" style="19" customWidth="1"/>
    <col min="8" max="8" width="5.25" style="19" customWidth="1"/>
    <col min="9" max="9" width="5.875" style="19" customWidth="1"/>
    <col min="10" max="10" width="8" style="19" bestFit="1" customWidth="1"/>
    <col min="11" max="11" width="4" style="19" customWidth="1"/>
    <col min="12" max="12" width="9.625" style="19" customWidth="1"/>
    <col min="13" max="13" width="5.25" style="19" customWidth="1"/>
    <col min="14" max="14" width="5.875" style="19" customWidth="1"/>
    <col min="15" max="15" width="8" style="19" customWidth="1"/>
    <col min="16" max="16" width="4" style="19" customWidth="1"/>
    <col min="17" max="17" width="9.625" style="19" customWidth="1"/>
    <col min="18" max="18" width="5.25" style="19" customWidth="1"/>
    <col min="19" max="19" width="5.875" style="19" customWidth="1"/>
    <col min="20" max="20" width="8" style="19" customWidth="1"/>
    <col min="21" max="21" width="4" style="19" customWidth="1"/>
    <col min="22" max="22" width="13.75" style="19" customWidth="1"/>
    <col min="23" max="23" width="5.25" style="19" customWidth="1"/>
    <col min="24" max="24" width="5.875" customWidth="1"/>
    <col min="25" max="25" width="8" customWidth="1"/>
    <col min="26" max="26" width="4" customWidth="1"/>
    <col min="27" max="27" width="13.375" customWidth="1"/>
    <col min="28" max="28" width="3.875" customWidth="1"/>
    <col min="29" max="29" width="4.125" customWidth="1"/>
    <col min="30" max="30" width="5.75" customWidth="1"/>
    <col min="31" max="16384" width="9.125" style="19"/>
  </cols>
  <sheetData>
    <row r="1" spans="2:39" ht="15">
      <c r="B1" s="112" t="s">
        <v>48</v>
      </c>
      <c r="C1" s="112"/>
      <c r="D1" s="110" t="s">
        <v>42</v>
      </c>
      <c r="E1" s="111"/>
      <c r="G1" s="112" t="s">
        <v>51</v>
      </c>
      <c r="H1" s="112"/>
      <c r="I1" s="110" t="s">
        <v>42</v>
      </c>
      <c r="J1" s="111"/>
      <c r="L1" s="112" t="s">
        <v>52</v>
      </c>
      <c r="M1" s="112"/>
      <c r="N1" s="110" t="s">
        <v>42</v>
      </c>
      <c r="O1" s="111"/>
      <c r="Q1" s="112" t="s">
        <v>53</v>
      </c>
      <c r="R1" s="112"/>
      <c r="S1" s="110" t="s">
        <v>42</v>
      </c>
      <c r="T1" s="111"/>
      <c r="U1" s="45"/>
      <c r="V1" s="112" t="s">
        <v>55</v>
      </c>
      <c r="W1" s="112"/>
      <c r="X1" s="110" t="s">
        <v>42</v>
      </c>
      <c r="Y1" s="111"/>
      <c r="AG1" s="45"/>
      <c r="AH1" s="45"/>
      <c r="AI1" s="45"/>
      <c r="AJ1" s="45"/>
      <c r="AK1" s="45"/>
      <c r="AL1" s="45"/>
      <c r="AM1" s="45"/>
    </row>
    <row r="2" spans="2:39">
      <c r="B2" s="55" t="s">
        <v>40</v>
      </c>
      <c r="C2" s="55" t="s">
        <v>41</v>
      </c>
      <c r="D2" s="56" t="s">
        <v>38</v>
      </c>
      <c r="E2" s="56" t="s">
        <v>39</v>
      </c>
      <c r="G2" s="55" t="s">
        <v>40</v>
      </c>
      <c r="H2" s="55" t="s">
        <v>41</v>
      </c>
      <c r="I2" s="56" t="s">
        <v>38</v>
      </c>
      <c r="J2" s="56" t="s">
        <v>39</v>
      </c>
      <c r="L2" s="55" t="s">
        <v>40</v>
      </c>
      <c r="M2" s="55" t="s">
        <v>41</v>
      </c>
      <c r="N2" s="56" t="s">
        <v>38</v>
      </c>
      <c r="O2" s="56" t="s">
        <v>39</v>
      </c>
      <c r="Q2" s="55" t="s">
        <v>40</v>
      </c>
      <c r="R2" s="55" t="s">
        <v>41</v>
      </c>
      <c r="S2" s="56" t="s">
        <v>38</v>
      </c>
      <c r="T2" s="56" t="s">
        <v>39</v>
      </c>
      <c r="U2" s="43"/>
      <c r="V2" s="55" t="s">
        <v>40</v>
      </c>
      <c r="W2" s="55" t="s">
        <v>41</v>
      </c>
      <c r="X2" s="56" t="s">
        <v>38</v>
      </c>
      <c r="Y2" s="56" t="s">
        <v>39</v>
      </c>
      <c r="AG2" s="45"/>
      <c r="AH2" s="45"/>
      <c r="AI2" s="43"/>
      <c r="AJ2" s="43"/>
      <c r="AK2" s="43"/>
      <c r="AL2" s="45"/>
      <c r="AM2" s="79"/>
    </row>
    <row r="3" spans="2:39">
      <c r="B3" s="104" t="s">
        <v>57</v>
      </c>
      <c r="C3" s="57">
        <v>3</v>
      </c>
      <c r="D3" s="57">
        <v>2.1</v>
      </c>
      <c r="E3" s="58">
        <f t="shared" ref="E3:E12" si="0">D3/C3</f>
        <v>0.70000000000000007</v>
      </c>
      <c r="G3" s="104" t="s">
        <v>61</v>
      </c>
      <c r="H3" s="57">
        <v>3</v>
      </c>
      <c r="I3" s="57">
        <v>2.1</v>
      </c>
      <c r="J3" s="58">
        <f t="shared" ref="J3:J27" si="1">I3/H3</f>
        <v>0.70000000000000007</v>
      </c>
      <c r="L3" s="104" t="s">
        <v>62</v>
      </c>
      <c r="M3" s="70">
        <v>3</v>
      </c>
      <c r="N3" s="71">
        <v>2.25</v>
      </c>
      <c r="O3" s="72">
        <f t="shared" ref="O3:O17" si="2">N3/M3</f>
        <v>0.75</v>
      </c>
      <c r="Q3" s="104" t="s">
        <v>57</v>
      </c>
      <c r="R3" s="70">
        <v>3</v>
      </c>
      <c r="S3" s="71">
        <v>2.25</v>
      </c>
      <c r="T3" s="72">
        <f t="shared" ref="T3:T12" si="3">S3/R3</f>
        <v>0.75</v>
      </c>
      <c r="U3" s="43"/>
      <c r="V3" s="104" t="s">
        <v>46</v>
      </c>
      <c r="W3" s="70">
        <v>3</v>
      </c>
      <c r="X3" s="71">
        <v>2.15</v>
      </c>
      <c r="Y3" s="72">
        <f t="shared" ref="Y3:Y12" si="4">X3/W3</f>
        <v>0.71666666666666667</v>
      </c>
      <c r="AG3" s="45"/>
      <c r="AH3" s="45"/>
      <c r="AI3" s="43"/>
      <c r="AJ3" s="43"/>
      <c r="AK3" s="43"/>
      <c r="AL3" s="45"/>
      <c r="AM3" s="79"/>
    </row>
    <row r="4" spans="2:39" ht="15">
      <c r="B4" s="105"/>
      <c r="C4" s="59">
        <v>4</v>
      </c>
      <c r="D4" s="59">
        <v>2.75</v>
      </c>
      <c r="E4" s="60">
        <f t="shared" si="0"/>
        <v>0.6875</v>
      </c>
      <c r="G4" s="105"/>
      <c r="H4" s="59">
        <v>4</v>
      </c>
      <c r="I4" s="59">
        <v>2.65</v>
      </c>
      <c r="J4" s="60">
        <f t="shared" si="1"/>
        <v>0.66249999999999998</v>
      </c>
      <c r="L4" s="105"/>
      <c r="M4" s="73">
        <v>4</v>
      </c>
      <c r="N4" s="74">
        <v>2.9</v>
      </c>
      <c r="O4" s="75">
        <f t="shared" si="2"/>
        <v>0.72499999999999998</v>
      </c>
      <c r="Q4" s="105"/>
      <c r="R4" s="73">
        <v>4</v>
      </c>
      <c r="S4" s="74">
        <v>2.95</v>
      </c>
      <c r="T4" s="75">
        <f t="shared" si="3"/>
        <v>0.73750000000000004</v>
      </c>
      <c r="U4" s="43"/>
      <c r="V4" s="105"/>
      <c r="W4" s="73">
        <v>4</v>
      </c>
      <c r="X4" s="74">
        <v>2.75</v>
      </c>
      <c r="Y4" s="75">
        <f t="shared" si="4"/>
        <v>0.6875</v>
      </c>
      <c r="AG4" s="45"/>
      <c r="AH4" s="83"/>
      <c r="AI4" s="84"/>
      <c r="AJ4" s="83"/>
      <c r="AK4" s="84"/>
      <c r="AL4" s="45"/>
      <c r="AM4" s="79"/>
    </row>
    <row r="5" spans="2:39">
      <c r="B5" s="105"/>
      <c r="C5" s="59">
        <v>5</v>
      </c>
      <c r="D5" s="59">
        <v>3.4</v>
      </c>
      <c r="E5" s="60">
        <f t="shared" si="0"/>
        <v>0.67999999999999994</v>
      </c>
      <c r="G5" s="105"/>
      <c r="H5" s="59">
        <v>5</v>
      </c>
      <c r="I5" s="59">
        <v>3.3</v>
      </c>
      <c r="J5" s="60">
        <f t="shared" si="1"/>
        <v>0.65999999999999992</v>
      </c>
      <c r="L5" s="105"/>
      <c r="M5" s="73">
        <v>5</v>
      </c>
      <c r="N5" s="74">
        <v>3.55</v>
      </c>
      <c r="O5" s="75">
        <f t="shared" si="2"/>
        <v>0.71</v>
      </c>
      <c r="Q5" s="105"/>
      <c r="R5" s="73">
        <v>5</v>
      </c>
      <c r="S5" s="74">
        <v>3.65</v>
      </c>
      <c r="T5" s="75">
        <f t="shared" si="3"/>
        <v>0.73</v>
      </c>
      <c r="U5" s="43"/>
      <c r="V5" s="105"/>
      <c r="W5" s="73">
        <v>5</v>
      </c>
      <c r="X5" s="74">
        <v>3.35</v>
      </c>
      <c r="Y5" s="75">
        <f t="shared" si="4"/>
        <v>0.67</v>
      </c>
      <c r="AG5" s="45"/>
      <c r="AH5" s="85"/>
      <c r="AI5" s="85"/>
      <c r="AJ5" s="86"/>
      <c r="AK5" s="86"/>
      <c r="AL5" s="45"/>
      <c r="AM5" s="79"/>
    </row>
    <row r="6" spans="2:39">
      <c r="B6" s="105"/>
      <c r="C6" s="59">
        <v>6</v>
      </c>
      <c r="D6" s="59">
        <v>4.0999999999999996</v>
      </c>
      <c r="E6" s="60">
        <f t="shared" si="0"/>
        <v>0.68333333333333324</v>
      </c>
      <c r="G6" s="105"/>
      <c r="H6" s="59">
        <v>6</v>
      </c>
      <c r="I6" s="59">
        <v>3.9</v>
      </c>
      <c r="J6" s="60">
        <f t="shared" si="1"/>
        <v>0.65</v>
      </c>
      <c r="L6" s="105"/>
      <c r="M6" s="73">
        <v>6</v>
      </c>
      <c r="N6" s="74">
        <v>4.2</v>
      </c>
      <c r="O6" s="75">
        <f t="shared" si="2"/>
        <v>0.70000000000000007</v>
      </c>
      <c r="Q6" s="105"/>
      <c r="R6" s="73">
        <v>6</v>
      </c>
      <c r="S6" s="74">
        <v>4.3499999999999996</v>
      </c>
      <c r="T6" s="75">
        <f t="shared" si="3"/>
        <v>0.72499999999999998</v>
      </c>
      <c r="U6" s="43"/>
      <c r="V6" s="105"/>
      <c r="W6" s="73">
        <v>6</v>
      </c>
      <c r="X6" s="74">
        <v>3.95</v>
      </c>
      <c r="Y6" s="75">
        <f t="shared" si="4"/>
        <v>0.65833333333333333</v>
      </c>
      <c r="AG6" s="45"/>
      <c r="AH6" s="87"/>
      <c r="AI6" s="45"/>
      <c r="AJ6" s="45"/>
      <c r="AK6" s="79"/>
      <c r="AL6" s="45"/>
      <c r="AM6" s="79"/>
    </row>
    <row r="7" spans="2:39">
      <c r="B7" s="105"/>
      <c r="C7" s="61">
        <v>7</v>
      </c>
      <c r="D7" s="61">
        <v>4.7</v>
      </c>
      <c r="E7" s="62">
        <f t="shared" si="0"/>
        <v>0.67142857142857149</v>
      </c>
      <c r="G7" s="105"/>
      <c r="H7" s="61">
        <v>7</v>
      </c>
      <c r="I7" s="61">
        <v>4.5</v>
      </c>
      <c r="J7" s="62">
        <f t="shared" si="1"/>
        <v>0.6428571428571429</v>
      </c>
      <c r="L7" s="105"/>
      <c r="M7" s="76">
        <v>7</v>
      </c>
      <c r="N7" s="77">
        <v>4.8499999999999996</v>
      </c>
      <c r="O7" s="78">
        <f t="shared" si="2"/>
        <v>0.69285714285714284</v>
      </c>
      <c r="Q7" s="105"/>
      <c r="R7" s="76">
        <v>7</v>
      </c>
      <c r="S7" s="77">
        <v>5.0999999999999996</v>
      </c>
      <c r="T7" s="78">
        <f t="shared" si="3"/>
        <v>0.72857142857142854</v>
      </c>
      <c r="U7" s="43"/>
      <c r="V7" s="105"/>
      <c r="W7" s="76">
        <v>7</v>
      </c>
      <c r="X7" s="77">
        <v>4.55</v>
      </c>
      <c r="Y7" s="78">
        <f t="shared" si="4"/>
        <v>0.65</v>
      </c>
      <c r="AG7" s="45"/>
      <c r="AH7" s="88"/>
      <c r="AI7" s="45"/>
      <c r="AJ7" s="45"/>
      <c r="AK7" s="79"/>
      <c r="AL7" s="45"/>
      <c r="AM7" s="79"/>
    </row>
    <row r="8" spans="2:39">
      <c r="B8" s="104" t="s">
        <v>58</v>
      </c>
      <c r="C8" s="57">
        <v>3</v>
      </c>
      <c r="D8" s="57">
        <v>2.25</v>
      </c>
      <c r="E8" s="58">
        <f t="shared" si="0"/>
        <v>0.75</v>
      </c>
      <c r="G8" s="104" t="s">
        <v>62</v>
      </c>
      <c r="H8" s="70">
        <v>3</v>
      </c>
      <c r="I8" s="71">
        <v>2.35</v>
      </c>
      <c r="J8" s="72">
        <f t="shared" si="1"/>
        <v>0.78333333333333333</v>
      </c>
      <c r="L8" s="104" t="s">
        <v>64</v>
      </c>
      <c r="M8" s="70">
        <v>3</v>
      </c>
      <c r="N8" s="71">
        <v>2.4</v>
      </c>
      <c r="O8" s="72">
        <f t="shared" si="2"/>
        <v>0.79999999999999993</v>
      </c>
      <c r="Q8" s="104" t="s">
        <v>58</v>
      </c>
      <c r="R8" s="70">
        <v>3</v>
      </c>
      <c r="S8" s="71">
        <v>2.4</v>
      </c>
      <c r="T8" s="72">
        <f t="shared" si="3"/>
        <v>0.79999999999999993</v>
      </c>
      <c r="U8" s="43"/>
      <c r="V8" s="104" t="s">
        <v>47</v>
      </c>
      <c r="W8" s="70">
        <v>3</v>
      </c>
      <c r="X8" s="71">
        <v>2.5</v>
      </c>
      <c r="Y8" s="72">
        <f t="shared" si="4"/>
        <v>0.83333333333333337</v>
      </c>
      <c r="AG8" s="45"/>
      <c r="AH8" s="88"/>
      <c r="AI8" s="45"/>
      <c r="AJ8" s="45"/>
      <c r="AK8" s="79"/>
      <c r="AL8" s="45"/>
      <c r="AM8" s="79"/>
    </row>
    <row r="9" spans="2:39">
      <c r="B9" s="105"/>
      <c r="C9" s="59">
        <v>4</v>
      </c>
      <c r="D9" s="59">
        <v>3</v>
      </c>
      <c r="E9" s="60">
        <f t="shared" si="0"/>
        <v>0.75</v>
      </c>
      <c r="G9" s="105"/>
      <c r="H9" s="73">
        <v>4</v>
      </c>
      <c r="I9" s="74">
        <v>3.1</v>
      </c>
      <c r="J9" s="75">
        <f t="shared" si="1"/>
        <v>0.77500000000000002</v>
      </c>
      <c r="L9" s="105"/>
      <c r="M9" s="73">
        <v>4</v>
      </c>
      <c r="N9" s="74">
        <v>3.1</v>
      </c>
      <c r="O9" s="75">
        <f t="shared" si="2"/>
        <v>0.77500000000000002</v>
      </c>
      <c r="Q9" s="105"/>
      <c r="R9" s="73">
        <v>4</v>
      </c>
      <c r="S9" s="74">
        <v>3.15</v>
      </c>
      <c r="T9" s="75">
        <f t="shared" si="3"/>
        <v>0.78749999999999998</v>
      </c>
      <c r="U9" s="43"/>
      <c r="V9" s="105"/>
      <c r="W9" s="73">
        <v>4</v>
      </c>
      <c r="X9" s="74">
        <v>3.15</v>
      </c>
      <c r="Y9" s="75">
        <f t="shared" si="4"/>
        <v>0.78749999999999998</v>
      </c>
      <c r="AG9" s="45"/>
      <c r="AH9" s="88"/>
      <c r="AI9" s="45"/>
      <c r="AJ9" s="45"/>
      <c r="AK9" s="79"/>
      <c r="AL9" s="45"/>
      <c r="AM9" s="79"/>
    </row>
    <row r="10" spans="2:39">
      <c r="B10" s="105"/>
      <c r="C10" s="59">
        <v>5</v>
      </c>
      <c r="D10" s="59">
        <v>3.7</v>
      </c>
      <c r="E10" s="60">
        <f t="shared" si="0"/>
        <v>0.74</v>
      </c>
      <c r="G10" s="105"/>
      <c r="H10" s="73">
        <v>5</v>
      </c>
      <c r="I10" s="74">
        <v>3.7</v>
      </c>
      <c r="J10" s="75">
        <f t="shared" si="1"/>
        <v>0.74</v>
      </c>
      <c r="L10" s="105"/>
      <c r="M10" s="73">
        <v>5</v>
      </c>
      <c r="N10" s="74">
        <v>3.8</v>
      </c>
      <c r="O10" s="75">
        <f t="shared" si="2"/>
        <v>0.76</v>
      </c>
      <c r="Q10" s="105"/>
      <c r="R10" s="73">
        <v>5</v>
      </c>
      <c r="S10" s="74">
        <v>3.9</v>
      </c>
      <c r="T10" s="75">
        <f t="shared" si="3"/>
        <v>0.78</v>
      </c>
      <c r="U10" s="43"/>
      <c r="V10" s="105"/>
      <c r="W10" s="73">
        <v>5</v>
      </c>
      <c r="X10" s="74">
        <v>3.85</v>
      </c>
      <c r="Y10" s="75">
        <f t="shared" si="4"/>
        <v>0.77</v>
      </c>
      <c r="AG10" s="45"/>
      <c r="AH10" s="88"/>
      <c r="AI10" s="45"/>
      <c r="AJ10" s="45"/>
      <c r="AK10" s="79"/>
      <c r="AL10" s="45"/>
      <c r="AM10" s="79"/>
    </row>
    <row r="11" spans="2:39">
      <c r="B11" s="105"/>
      <c r="C11" s="59">
        <v>6</v>
      </c>
      <c r="D11" s="59">
        <v>4.4000000000000004</v>
      </c>
      <c r="E11" s="60">
        <f t="shared" si="0"/>
        <v>0.73333333333333339</v>
      </c>
      <c r="G11" s="105"/>
      <c r="H11" s="73">
        <v>6</v>
      </c>
      <c r="I11" s="74">
        <v>4.4000000000000004</v>
      </c>
      <c r="J11" s="75">
        <f t="shared" si="1"/>
        <v>0.73333333333333339</v>
      </c>
      <c r="L11" s="105"/>
      <c r="M11" s="73">
        <v>6</v>
      </c>
      <c r="N11" s="74">
        <v>4.5</v>
      </c>
      <c r="O11" s="75">
        <f t="shared" si="2"/>
        <v>0.75</v>
      </c>
      <c r="Q11" s="105"/>
      <c r="R11" s="73">
        <v>6</v>
      </c>
      <c r="S11" s="74">
        <v>4.6500000000000004</v>
      </c>
      <c r="T11" s="75">
        <f t="shared" si="3"/>
        <v>0.77500000000000002</v>
      </c>
      <c r="U11" s="43"/>
      <c r="V11" s="105"/>
      <c r="W11" s="73">
        <v>6</v>
      </c>
      <c r="X11" s="74">
        <v>4.5</v>
      </c>
      <c r="Y11" s="75">
        <f t="shared" si="4"/>
        <v>0.75</v>
      </c>
      <c r="AG11" s="45"/>
      <c r="AH11" s="87"/>
      <c r="AI11" s="45"/>
      <c r="AJ11" s="45"/>
      <c r="AK11" s="79"/>
      <c r="AL11" s="45"/>
      <c r="AM11" s="79"/>
    </row>
    <row r="12" spans="2:39">
      <c r="B12" s="105"/>
      <c r="C12" s="61">
        <v>7</v>
      </c>
      <c r="D12" s="61">
        <v>5.0999999999999996</v>
      </c>
      <c r="E12" s="62">
        <f t="shared" si="0"/>
        <v>0.72857142857142854</v>
      </c>
      <c r="G12" s="105"/>
      <c r="H12" s="76">
        <v>7</v>
      </c>
      <c r="I12" s="77">
        <v>5.0999999999999996</v>
      </c>
      <c r="J12" s="78">
        <f t="shared" si="1"/>
        <v>0.72857142857142854</v>
      </c>
      <c r="L12" s="105"/>
      <c r="M12" s="76">
        <v>7</v>
      </c>
      <c r="N12" s="77">
        <v>5.15</v>
      </c>
      <c r="O12" s="78">
        <f t="shared" si="2"/>
        <v>0.73571428571428577</v>
      </c>
      <c r="Q12" s="105"/>
      <c r="R12" s="76">
        <v>7</v>
      </c>
      <c r="S12" s="77">
        <v>5.4</v>
      </c>
      <c r="T12" s="78">
        <f t="shared" si="3"/>
        <v>0.77142857142857146</v>
      </c>
      <c r="U12" s="45"/>
      <c r="V12" s="105"/>
      <c r="W12" s="76">
        <v>7</v>
      </c>
      <c r="X12" s="77">
        <v>5.15</v>
      </c>
      <c r="Y12" s="78">
        <f t="shared" si="4"/>
        <v>0.73571428571428577</v>
      </c>
      <c r="AG12" s="45"/>
      <c r="AH12" s="88"/>
      <c r="AI12" s="45"/>
      <c r="AJ12" s="45"/>
      <c r="AK12" s="79"/>
      <c r="AL12" s="45"/>
      <c r="AM12" s="45"/>
    </row>
    <row r="13" spans="2:39">
      <c r="G13" s="104" t="s">
        <v>63</v>
      </c>
      <c r="H13" s="70">
        <v>3</v>
      </c>
      <c r="I13" s="71">
        <v>2.2000000000000002</v>
      </c>
      <c r="J13" s="72">
        <f t="shared" si="1"/>
        <v>0.73333333333333339</v>
      </c>
      <c r="L13" s="104" t="s">
        <v>66</v>
      </c>
      <c r="M13" s="70">
        <v>3</v>
      </c>
      <c r="N13" s="71">
        <v>2.5</v>
      </c>
      <c r="O13" s="72">
        <f t="shared" si="2"/>
        <v>0.83333333333333337</v>
      </c>
      <c r="U13" s="45"/>
      <c r="AG13" s="45"/>
      <c r="AH13" s="88"/>
      <c r="AI13" s="45"/>
      <c r="AJ13" s="45"/>
      <c r="AK13" s="79"/>
      <c r="AL13" s="45"/>
      <c r="AM13" s="79"/>
    </row>
    <row r="14" spans="2:39" ht="15">
      <c r="B14" s="112" t="s">
        <v>49</v>
      </c>
      <c r="C14" s="112"/>
      <c r="D14" s="110" t="s">
        <v>42</v>
      </c>
      <c r="E14" s="111"/>
      <c r="G14" s="105"/>
      <c r="H14" s="73">
        <v>4</v>
      </c>
      <c r="I14" s="74">
        <v>2.85</v>
      </c>
      <c r="J14" s="75">
        <f t="shared" si="1"/>
        <v>0.71250000000000002</v>
      </c>
      <c r="L14" s="105"/>
      <c r="M14" s="73">
        <v>4</v>
      </c>
      <c r="N14" s="74">
        <v>3.2</v>
      </c>
      <c r="O14" s="75">
        <f t="shared" si="2"/>
        <v>0.8</v>
      </c>
      <c r="Q14" s="112" t="s">
        <v>54</v>
      </c>
      <c r="R14" s="112"/>
      <c r="S14" s="110" t="s">
        <v>42</v>
      </c>
      <c r="T14" s="111"/>
      <c r="U14" s="45"/>
      <c r="V14" s="112" t="s">
        <v>56</v>
      </c>
      <c r="W14" s="112"/>
      <c r="X14" s="110" t="s">
        <v>42</v>
      </c>
      <c r="Y14" s="111"/>
      <c r="AG14" s="45"/>
      <c r="AH14" s="88"/>
      <c r="AI14" s="45"/>
      <c r="AJ14" s="45"/>
      <c r="AK14" s="79"/>
      <c r="AL14" s="45"/>
      <c r="AM14" s="79"/>
    </row>
    <row r="15" spans="2:39">
      <c r="B15" s="55" t="s">
        <v>40</v>
      </c>
      <c r="C15" s="55" t="s">
        <v>41</v>
      </c>
      <c r="D15" s="56" t="s">
        <v>38</v>
      </c>
      <c r="E15" s="56" t="s">
        <v>39</v>
      </c>
      <c r="G15" s="105"/>
      <c r="H15" s="73">
        <v>5</v>
      </c>
      <c r="I15" s="74">
        <v>3.55</v>
      </c>
      <c r="J15" s="75">
        <f t="shared" si="1"/>
        <v>0.71</v>
      </c>
      <c r="L15" s="105"/>
      <c r="M15" s="73">
        <v>5</v>
      </c>
      <c r="N15" s="74">
        <v>3.95</v>
      </c>
      <c r="O15" s="75">
        <f t="shared" si="2"/>
        <v>0.79</v>
      </c>
      <c r="Q15" s="55" t="s">
        <v>40</v>
      </c>
      <c r="R15" s="55" t="s">
        <v>41</v>
      </c>
      <c r="S15" s="56" t="s">
        <v>38</v>
      </c>
      <c r="T15" s="56" t="s">
        <v>39</v>
      </c>
      <c r="U15" s="45"/>
      <c r="V15" s="55" t="s">
        <v>40</v>
      </c>
      <c r="W15" s="55" t="s">
        <v>41</v>
      </c>
      <c r="X15" s="56" t="s">
        <v>38</v>
      </c>
      <c r="Y15" s="56" t="s">
        <v>39</v>
      </c>
      <c r="AG15" s="45"/>
      <c r="AH15" s="88"/>
      <c r="AI15" s="45"/>
      <c r="AJ15" s="45"/>
      <c r="AK15" s="79"/>
      <c r="AL15" s="45"/>
      <c r="AM15" s="79"/>
    </row>
    <row r="16" spans="2:39">
      <c r="B16" s="107" t="s">
        <v>59</v>
      </c>
      <c r="C16" s="70">
        <v>3</v>
      </c>
      <c r="D16" s="71">
        <v>2</v>
      </c>
      <c r="E16" s="72">
        <f t="shared" ref="E16:E25" si="5">D16/C16</f>
        <v>0.66666666666666663</v>
      </c>
      <c r="G16" s="105"/>
      <c r="H16" s="73">
        <v>6</v>
      </c>
      <c r="I16" s="74">
        <v>4.2</v>
      </c>
      <c r="J16" s="75">
        <f t="shared" si="1"/>
        <v>0.70000000000000007</v>
      </c>
      <c r="L16" s="105"/>
      <c r="M16" s="73">
        <v>6</v>
      </c>
      <c r="N16" s="74">
        <v>4.7</v>
      </c>
      <c r="O16" s="75">
        <f t="shared" si="2"/>
        <v>0.78333333333333333</v>
      </c>
      <c r="Q16" s="104" t="s">
        <v>57</v>
      </c>
      <c r="R16" s="57">
        <v>3</v>
      </c>
      <c r="S16" s="57">
        <v>2.15</v>
      </c>
      <c r="T16" s="58">
        <f t="shared" ref="T16:T35" si="6">S16/R16</f>
        <v>0.71666666666666667</v>
      </c>
      <c r="U16" s="45"/>
      <c r="V16" s="104" t="s">
        <v>64</v>
      </c>
      <c r="W16" s="70">
        <v>3</v>
      </c>
      <c r="X16" s="71">
        <v>1.9</v>
      </c>
      <c r="Y16" s="72">
        <f t="shared" ref="Y16:Y40" si="7">X16/W16</f>
        <v>0.6333333333333333</v>
      </c>
      <c r="AG16" s="45"/>
      <c r="AH16" s="87"/>
      <c r="AI16" s="45"/>
      <c r="AJ16" s="45"/>
      <c r="AK16" s="79"/>
      <c r="AL16" s="45"/>
      <c r="AM16" s="79"/>
    </row>
    <row r="17" spans="2:39">
      <c r="B17" s="108"/>
      <c r="C17" s="73">
        <v>4</v>
      </c>
      <c r="D17" s="74">
        <v>2.6</v>
      </c>
      <c r="E17" s="75">
        <f t="shared" si="5"/>
        <v>0.65</v>
      </c>
      <c r="G17" s="105"/>
      <c r="H17" s="76">
        <v>7</v>
      </c>
      <c r="I17" s="77">
        <v>4.8499999999999996</v>
      </c>
      <c r="J17" s="78">
        <f t="shared" si="1"/>
        <v>0.69285714285714284</v>
      </c>
      <c r="L17" s="106"/>
      <c r="M17" s="76">
        <v>7</v>
      </c>
      <c r="N17" s="77">
        <v>5.4</v>
      </c>
      <c r="O17" s="78">
        <f t="shared" si="2"/>
        <v>0.77142857142857146</v>
      </c>
      <c r="Q17" s="105"/>
      <c r="R17" s="59">
        <v>4</v>
      </c>
      <c r="S17" s="59">
        <v>2.8</v>
      </c>
      <c r="T17" s="60">
        <f t="shared" si="6"/>
        <v>0.7</v>
      </c>
      <c r="U17" s="45"/>
      <c r="V17" s="105"/>
      <c r="W17" s="73">
        <v>4</v>
      </c>
      <c r="X17" s="74">
        <v>2.4500000000000002</v>
      </c>
      <c r="Y17" s="75">
        <f t="shared" si="7"/>
        <v>0.61250000000000004</v>
      </c>
      <c r="AG17" s="45"/>
      <c r="AH17" s="88"/>
      <c r="AI17" s="45"/>
      <c r="AJ17" s="45"/>
      <c r="AK17" s="79"/>
      <c r="AL17" s="45"/>
      <c r="AM17" s="79"/>
    </row>
    <row r="18" spans="2:39">
      <c r="B18" s="108"/>
      <c r="C18" s="73">
        <v>5</v>
      </c>
      <c r="D18" s="74">
        <v>3.25</v>
      </c>
      <c r="E18" s="75">
        <f t="shared" si="5"/>
        <v>0.65</v>
      </c>
      <c r="G18" s="104" t="s">
        <v>64</v>
      </c>
      <c r="H18" s="70">
        <v>3</v>
      </c>
      <c r="I18" s="71">
        <v>2.4500000000000002</v>
      </c>
      <c r="J18" s="72">
        <f t="shared" si="1"/>
        <v>0.81666666666666676</v>
      </c>
      <c r="L18" s="80"/>
      <c r="M18" s="35"/>
      <c r="N18" s="35"/>
      <c r="O18" s="46"/>
      <c r="Q18" s="105"/>
      <c r="R18" s="59">
        <v>5</v>
      </c>
      <c r="S18" s="59">
        <v>3.5</v>
      </c>
      <c r="T18" s="60">
        <f t="shared" si="6"/>
        <v>0.7</v>
      </c>
      <c r="U18" s="45"/>
      <c r="V18" s="105"/>
      <c r="W18" s="73">
        <v>5</v>
      </c>
      <c r="X18" s="74">
        <v>2.95</v>
      </c>
      <c r="Y18" s="75">
        <f t="shared" si="7"/>
        <v>0.59000000000000008</v>
      </c>
      <c r="AG18" s="45"/>
      <c r="AH18" s="88"/>
      <c r="AI18" s="45"/>
      <c r="AJ18" s="45"/>
      <c r="AK18" s="79"/>
      <c r="AL18" s="45"/>
      <c r="AM18" s="79"/>
    </row>
    <row r="19" spans="2:39">
      <c r="B19" s="108"/>
      <c r="C19" s="73">
        <v>6</v>
      </c>
      <c r="D19" s="74">
        <v>3.85</v>
      </c>
      <c r="E19" s="75">
        <f t="shared" si="5"/>
        <v>0.64166666666666672</v>
      </c>
      <c r="G19" s="105"/>
      <c r="H19" s="73">
        <v>4</v>
      </c>
      <c r="I19" s="74">
        <v>3.2</v>
      </c>
      <c r="J19" s="75">
        <f t="shared" si="1"/>
        <v>0.8</v>
      </c>
      <c r="Q19" s="105"/>
      <c r="R19" s="59">
        <v>6</v>
      </c>
      <c r="S19" s="59">
        <v>4.1500000000000004</v>
      </c>
      <c r="T19" s="60">
        <f t="shared" si="6"/>
        <v>0.69166666666666676</v>
      </c>
      <c r="U19" s="45"/>
      <c r="V19" s="105"/>
      <c r="W19" s="73">
        <v>6</v>
      </c>
      <c r="X19" s="74">
        <v>3.5</v>
      </c>
      <c r="Y19" s="75">
        <f t="shared" si="7"/>
        <v>0.58333333333333337</v>
      </c>
      <c r="AG19" s="45"/>
      <c r="AH19" s="88"/>
      <c r="AI19" s="45"/>
      <c r="AJ19" s="45"/>
      <c r="AK19" s="79"/>
      <c r="AL19" s="45"/>
      <c r="AM19" s="79"/>
    </row>
    <row r="20" spans="2:39">
      <c r="B20" s="109"/>
      <c r="C20" s="76">
        <v>7</v>
      </c>
      <c r="D20" s="77">
        <v>4.45</v>
      </c>
      <c r="E20" s="78">
        <f t="shared" si="5"/>
        <v>0.63571428571428579</v>
      </c>
      <c r="G20" s="105"/>
      <c r="H20" s="73">
        <v>5</v>
      </c>
      <c r="I20" s="74">
        <v>3.95</v>
      </c>
      <c r="J20" s="75">
        <f t="shared" si="1"/>
        <v>0.79</v>
      </c>
      <c r="Q20" s="105"/>
      <c r="R20" s="61">
        <v>7</v>
      </c>
      <c r="S20" s="61">
        <v>4.8499999999999996</v>
      </c>
      <c r="T20" s="62">
        <f t="shared" si="6"/>
        <v>0.69285714285714284</v>
      </c>
      <c r="U20" s="45"/>
      <c r="V20" s="105"/>
      <c r="W20" s="76">
        <v>7</v>
      </c>
      <c r="X20" s="77">
        <v>4</v>
      </c>
      <c r="Y20" s="78">
        <f t="shared" si="7"/>
        <v>0.5714285714285714</v>
      </c>
      <c r="AG20" s="45"/>
      <c r="AH20" s="88"/>
      <c r="AI20" s="45"/>
      <c r="AJ20" s="45"/>
      <c r="AK20" s="79"/>
      <c r="AL20" s="45"/>
      <c r="AM20" s="79"/>
    </row>
    <row r="21" spans="2:39">
      <c r="B21" s="107" t="s">
        <v>59</v>
      </c>
      <c r="C21" s="70">
        <v>3</v>
      </c>
      <c r="D21" s="71">
        <v>2.15</v>
      </c>
      <c r="E21" s="72">
        <f t="shared" si="5"/>
        <v>0.71666666666666667</v>
      </c>
      <c r="G21" s="105"/>
      <c r="H21" s="73">
        <v>6</v>
      </c>
      <c r="I21" s="74">
        <v>4.6500000000000004</v>
      </c>
      <c r="J21" s="75">
        <f t="shared" si="1"/>
        <v>0.77500000000000002</v>
      </c>
      <c r="Q21" s="104" t="s">
        <v>58</v>
      </c>
      <c r="R21" s="70">
        <v>3</v>
      </c>
      <c r="S21" s="71">
        <v>2.2999999999999998</v>
      </c>
      <c r="T21" s="72">
        <f t="shared" si="6"/>
        <v>0.76666666666666661</v>
      </c>
      <c r="U21" s="45"/>
      <c r="V21" s="104" t="s">
        <v>67</v>
      </c>
      <c r="W21" s="70">
        <v>3</v>
      </c>
      <c r="X21" s="71">
        <v>2.5</v>
      </c>
      <c r="Y21" s="72">
        <f t="shared" si="7"/>
        <v>0.83333333333333337</v>
      </c>
      <c r="AG21" s="45"/>
      <c r="AH21" s="87"/>
      <c r="AI21" s="45"/>
      <c r="AJ21" s="45"/>
      <c r="AK21" s="79"/>
      <c r="AL21" s="45"/>
      <c r="AM21" s="79"/>
    </row>
    <row r="22" spans="2:39">
      <c r="B22" s="108">
        <v>180</v>
      </c>
      <c r="C22" s="73">
        <v>4</v>
      </c>
      <c r="D22" s="74">
        <v>2.85</v>
      </c>
      <c r="E22" s="75">
        <f t="shared" si="5"/>
        <v>0.71250000000000002</v>
      </c>
      <c r="G22" s="105"/>
      <c r="H22" s="76">
        <v>7</v>
      </c>
      <c r="I22" s="77">
        <v>5.4</v>
      </c>
      <c r="J22" s="78">
        <f t="shared" si="1"/>
        <v>0.77142857142857146</v>
      </c>
      <c r="Q22" s="105"/>
      <c r="R22" s="73">
        <v>4</v>
      </c>
      <c r="S22" s="74">
        <v>3</v>
      </c>
      <c r="T22" s="75">
        <f t="shared" si="6"/>
        <v>0.75</v>
      </c>
      <c r="U22" s="45"/>
      <c r="V22" s="105"/>
      <c r="W22" s="73">
        <v>4</v>
      </c>
      <c r="X22" s="74">
        <v>3.15</v>
      </c>
      <c r="Y22" s="75">
        <f t="shared" si="7"/>
        <v>0.78749999999999998</v>
      </c>
      <c r="AG22" s="45"/>
      <c r="AH22" s="88"/>
      <c r="AI22" s="45"/>
      <c r="AJ22" s="45"/>
      <c r="AK22" s="79"/>
      <c r="AL22" s="45"/>
      <c r="AM22" s="79"/>
    </row>
    <row r="23" spans="2:39">
      <c r="B23" s="108">
        <v>180</v>
      </c>
      <c r="C23" s="73">
        <v>5</v>
      </c>
      <c r="D23" s="74">
        <v>3.55</v>
      </c>
      <c r="E23" s="75">
        <f t="shared" si="5"/>
        <v>0.71</v>
      </c>
      <c r="G23" s="104" t="s">
        <v>65</v>
      </c>
      <c r="H23" s="70">
        <v>3</v>
      </c>
      <c r="I23" s="71">
        <v>2.5499999999999998</v>
      </c>
      <c r="J23" s="72">
        <f t="shared" si="1"/>
        <v>0.85</v>
      </c>
      <c r="Q23" s="105"/>
      <c r="R23" s="73">
        <v>5</v>
      </c>
      <c r="S23" s="74">
        <v>3.75</v>
      </c>
      <c r="T23" s="75">
        <f t="shared" si="6"/>
        <v>0.75</v>
      </c>
      <c r="U23" s="45"/>
      <c r="V23" s="105"/>
      <c r="W23" s="73">
        <v>5</v>
      </c>
      <c r="X23" s="74">
        <v>3.8</v>
      </c>
      <c r="Y23" s="75">
        <f t="shared" si="7"/>
        <v>0.76</v>
      </c>
      <c r="AG23" s="45"/>
      <c r="AH23" s="88"/>
      <c r="AI23" s="45"/>
      <c r="AJ23" s="45"/>
      <c r="AK23" s="79"/>
      <c r="AL23" s="45"/>
      <c r="AM23" s="79"/>
    </row>
    <row r="24" spans="2:39">
      <c r="B24" s="108">
        <v>180</v>
      </c>
      <c r="C24" s="73">
        <v>6</v>
      </c>
      <c r="D24" s="74">
        <v>4.2</v>
      </c>
      <c r="E24" s="75">
        <f t="shared" si="5"/>
        <v>0.70000000000000007</v>
      </c>
      <c r="G24" s="105"/>
      <c r="H24" s="73">
        <v>4</v>
      </c>
      <c r="I24" s="74">
        <v>3.35</v>
      </c>
      <c r="J24" s="75">
        <f t="shared" si="1"/>
        <v>0.83750000000000002</v>
      </c>
      <c r="Q24" s="105"/>
      <c r="R24" s="73">
        <v>6</v>
      </c>
      <c r="S24" s="74">
        <v>4.45</v>
      </c>
      <c r="T24" s="75">
        <f t="shared" si="6"/>
        <v>0.7416666666666667</v>
      </c>
      <c r="U24" s="45"/>
      <c r="V24" s="105"/>
      <c r="W24" s="73">
        <v>6</v>
      </c>
      <c r="X24" s="74">
        <v>4.4000000000000004</v>
      </c>
      <c r="Y24" s="75">
        <f t="shared" si="7"/>
        <v>0.73333333333333339</v>
      </c>
      <c r="AG24" s="45"/>
      <c r="AH24" s="88"/>
      <c r="AI24" s="45"/>
      <c r="AJ24" s="45"/>
      <c r="AK24" s="79"/>
      <c r="AL24" s="45"/>
      <c r="AM24" s="79"/>
    </row>
    <row r="25" spans="2:39">
      <c r="B25" s="109">
        <v>180</v>
      </c>
      <c r="C25" s="76">
        <v>7</v>
      </c>
      <c r="D25" s="77">
        <v>4.9000000000000004</v>
      </c>
      <c r="E25" s="78">
        <f t="shared" si="5"/>
        <v>0.70000000000000007</v>
      </c>
      <c r="G25" s="105"/>
      <c r="H25" s="73">
        <v>5</v>
      </c>
      <c r="I25" s="74">
        <v>4.0999999999999996</v>
      </c>
      <c r="J25" s="75">
        <f t="shared" si="1"/>
        <v>0.82</v>
      </c>
      <c r="Q25" s="105"/>
      <c r="R25" s="76">
        <v>7</v>
      </c>
      <c r="S25" s="77">
        <v>5.2</v>
      </c>
      <c r="T25" s="78">
        <f t="shared" si="6"/>
        <v>0.74285714285714288</v>
      </c>
      <c r="U25" s="45"/>
      <c r="V25" s="105"/>
      <c r="W25" s="76">
        <v>7</v>
      </c>
      <c r="X25" s="77">
        <v>5.0999999999999996</v>
      </c>
      <c r="Y25" s="78">
        <f t="shared" si="7"/>
        <v>0.72857142857142854</v>
      </c>
      <c r="AG25" s="45"/>
      <c r="AH25" s="88"/>
      <c r="AI25" s="45"/>
      <c r="AJ25" s="45"/>
      <c r="AK25" s="79"/>
      <c r="AL25" s="45"/>
      <c r="AM25" s="79"/>
    </row>
    <row r="26" spans="2:39">
      <c r="G26" s="105"/>
      <c r="H26" s="73">
        <v>6</v>
      </c>
      <c r="I26" s="74">
        <v>4.8499999999999996</v>
      </c>
      <c r="J26" s="75">
        <f t="shared" si="1"/>
        <v>0.80833333333333324</v>
      </c>
      <c r="Q26" s="104" t="s">
        <v>61</v>
      </c>
      <c r="R26" s="70">
        <v>3</v>
      </c>
      <c r="S26" s="71">
        <v>2.4500000000000002</v>
      </c>
      <c r="T26" s="72">
        <f t="shared" si="6"/>
        <v>0.81666666666666676</v>
      </c>
      <c r="U26" s="45"/>
      <c r="V26" s="104" t="s">
        <v>68</v>
      </c>
      <c r="W26" s="70">
        <v>3</v>
      </c>
      <c r="X26" s="71">
        <v>2.6</v>
      </c>
      <c r="Y26" s="72">
        <f t="shared" si="7"/>
        <v>0.8666666666666667</v>
      </c>
      <c r="AG26" s="45"/>
      <c r="AH26" s="87"/>
      <c r="AI26" s="45"/>
      <c r="AJ26" s="45"/>
      <c r="AK26" s="79"/>
      <c r="AL26" s="45"/>
      <c r="AM26" s="79"/>
    </row>
    <row r="27" spans="2:39">
      <c r="G27" s="106"/>
      <c r="H27" s="76">
        <v>7</v>
      </c>
      <c r="I27" s="77">
        <v>5.6</v>
      </c>
      <c r="J27" s="78">
        <f t="shared" si="1"/>
        <v>0.79999999999999993</v>
      </c>
      <c r="Q27" s="105"/>
      <c r="R27" s="73">
        <v>4</v>
      </c>
      <c r="S27" s="74">
        <v>3.25</v>
      </c>
      <c r="T27" s="75">
        <f t="shared" si="6"/>
        <v>0.8125</v>
      </c>
      <c r="U27" s="45"/>
      <c r="V27" s="105"/>
      <c r="W27" s="73">
        <v>4</v>
      </c>
      <c r="X27" s="74">
        <v>3.3</v>
      </c>
      <c r="Y27" s="75">
        <f t="shared" si="7"/>
        <v>0.82499999999999996</v>
      </c>
      <c r="AG27" s="45"/>
      <c r="AH27" s="88"/>
      <c r="AI27" s="45"/>
      <c r="AJ27" s="45"/>
      <c r="AK27" s="79"/>
      <c r="AL27" s="45"/>
      <c r="AM27" s="79"/>
    </row>
    <row r="28" spans="2:39">
      <c r="Q28" s="105"/>
      <c r="R28" s="73">
        <v>5</v>
      </c>
      <c r="S28" s="74">
        <v>4</v>
      </c>
      <c r="T28" s="75">
        <f t="shared" si="6"/>
        <v>0.8</v>
      </c>
      <c r="U28" s="43"/>
      <c r="V28" s="105"/>
      <c r="W28" s="73">
        <v>5</v>
      </c>
      <c r="X28" s="74">
        <v>3.95</v>
      </c>
      <c r="Y28" s="75">
        <f t="shared" si="7"/>
        <v>0.79</v>
      </c>
      <c r="AG28" s="45"/>
      <c r="AH28" s="88"/>
      <c r="AI28" s="45"/>
      <c r="AJ28" s="45"/>
      <c r="AK28" s="79"/>
      <c r="AL28" s="45"/>
      <c r="AM28" s="79"/>
    </row>
    <row r="29" spans="2:39">
      <c r="B29" s="89" t="s">
        <v>50</v>
      </c>
      <c r="C29" s="89"/>
      <c r="D29" s="89" t="s">
        <v>42</v>
      </c>
      <c r="E29" s="89"/>
      <c r="G29" s="89" t="s">
        <v>72</v>
      </c>
      <c r="H29" s="89"/>
      <c r="I29" s="89" t="s">
        <v>42</v>
      </c>
      <c r="J29" s="89"/>
      <c r="Q29" s="105"/>
      <c r="R29" s="73">
        <v>6</v>
      </c>
      <c r="S29" s="74">
        <v>4.75</v>
      </c>
      <c r="T29" s="75">
        <f t="shared" si="6"/>
        <v>0.79166666666666663</v>
      </c>
      <c r="U29" s="43"/>
      <c r="V29" s="105"/>
      <c r="W29" s="73">
        <v>6</v>
      </c>
      <c r="X29" s="74">
        <v>4.6500000000000004</v>
      </c>
      <c r="Y29" s="75">
        <f t="shared" si="7"/>
        <v>0.77500000000000002</v>
      </c>
      <c r="AG29" s="45"/>
      <c r="AH29" s="88"/>
      <c r="AI29" s="45"/>
      <c r="AJ29" s="45"/>
      <c r="AK29" s="79"/>
      <c r="AL29" s="45"/>
      <c r="AM29" s="79"/>
    </row>
    <row r="30" spans="2:39">
      <c r="B30" s="55" t="s">
        <v>40</v>
      </c>
      <c r="C30" s="55" t="s">
        <v>41</v>
      </c>
      <c r="D30" s="82" t="s">
        <v>38</v>
      </c>
      <c r="E30" s="82" t="s">
        <v>39</v>
      </c>
      <c r="G30" s="55" t="s">
        <v>40</v>
      </c>
      <c r="H30" s="55" t="s">
        <v>41</v>
      </c>
      <c r="I30" s="82" t="s">
        <v>38</v>
      </c>
      <c r="J30" s="82" t="s">
        <v>39</v>
      </c>
      <c r="Q30" s="105"/>
      <c r="R30" s="76">
        <v>7</v>
      </c>
      <c r="S30" s="77">
        <v>5.5</v>
      </c>
      <c r="T30" s="78">
        <f t="shared" si="6"/>
        <v>0.7857142857142857</v>
      </c>
      <c r="U30" s="43"/>
      <c r="V30" s="105"/>
      <c r="W30" s="76">
        <v>7</v>
      </c>
      <c r="X30" s="77">
        <v>5.35</v>
      </c>
      <c r="Y30" s="78">
        <f t="shared" si="7"/>
        <v>0.76428571428571423</v>
      </c>
      <c r="AG30" s="45"/>
      <c r="AH30" s="88"/>
      <c r="AI30" s="45"/>
      <c r="AJ30" s="45"/>
      <c r="AK30" s="79"/>
      <c r="AL30" s="45"/>
      <c r="AM30" s="79"/>
    </row>
    <row r="31" spans="2:39">
      <c r="B31" s="107" t="s">
        <v>60</v>
      </c>
      <c r="C31" s="70">
        <v>3</v>
      </c>
      <c r="D31" s="71">
        <v>2.15</v>
      </c>
      <c r="E31" s="72">
        <f t="shared" ref="E31:E40" si="8">D31/C31</f>
        <v>0.71666666666666667</v>
      </c>
      <c r="G31" s="107" t="s">
        <v>60</v>
      </c>
      <c r="H31" s="70">
        <v>3</v>
      </c>
      <c r="I31" s="71">
        <v>2.25</v>
      </c>
      <c r="J31" s="72">
        <f t="shared" ref="J31:J40" si="9">I31/H31</f>
        <v>0.75</v>
      </c>
      <c r="Q31" s="104" t="s">
        <v>63</v>
      </c>
      <c r="R31" s="70">
        <v>3</v>
      </c>
      <c r="S31" s="71">
        <v>2.25</v>
      </c>
      <c r="T31" s="72">
        <f t="shared" si="6"/>
        <v>0.75</v>
      </c>
      <c r="U31" s="43"/>
      <c r="V31" s="104" t="s">
        <v>69</v>
      </c>
      <c r="W31" s="70">
        <v>3</v>
      </c>
      <c r="X31" s="71">
        <v>2.7</v>
      </c>
      <c r="Y31" s="72">
        <f t="shared" si="7"/>
        <v>0.9</v>
      </c>
      <c r="AG31" s="45"/>
      <c r="AH31" s="45"/>
      <c r="AI31" s="43"/>
      <c r="AJ31" s="43"/>
      <c r="AK31" s="45"/>
      <c r="AL31" s="45"/>
      <c r="AM31" s="79"/>
    </row>
    <row r="32" spans="2:39">
      <c r="B32" s="108"/>
      <c r="C32" s="73">
        <v>4</v>
      </c>
      <c r="D32" s="74">
        <v>2.8</v>
      </c>
      <c r="E32" s="75">
        <f t="shared" si="8"/>
        <v>0.7</v>
      </c>
      <c r="G32" s="108"/>
      <c r="H32" s="73">
        <v>4</v>
      </c>
      <c r="I32" s="74">
        <v>2.95</v>
      </c>
      <c r="J32" s="75">
        <f t="shared" si="9"/>
        <v>0.73750000000000004</v>
      </c>
      <c r="Q32" s="105"/>
      <c r="R32" s="73">
        <v>4</v>
      </c>
      <c r="S32" s="74">
        <v>3.35</v>
      </c>
      <c r="T32" s="75">
        <f t="shared" si="6"/>
        <v>0.83750000000000002</v>
      </c>
      <c r="U32" s="43"/>
      <c r="V32" s="105"/>
      <c r="W32" s="73">
        <v>4</v>
      </c>
      <c r="X32" s="74">
        <v>3.45</v>
      </c>
      <c r="Y32" s="75">
        <f t="shared" si="7"/>
        <v>0.86250000000000004</v>
      </c>
      <c r="AG32" s="45"/>
      <c r="AH32" s="45"/>
      <c r="AI32" s="43"/>
      <c r="AJ32" s="43"/>
      <c r="AK32" s="45"/>
      <c r="AL32" s="45"/>
      <c r="AM32" s="79"/>
    </row>
    <row r="33" spans="2:39">
      <c r="B33" s="108"/>
      <c r="C33" s="73">
        <v>5</v>
      </c>
      <c r="D33" s="74">
        <v>3.5</v>
      </c>
      <c r="E33" s="75">
        <f t="shared" si="8"/>
        <v>0.7</v>
      </c>
      <c r="G33" s="108"/>
      <c r="H33" s="73">
        <v>5</v>
      </c>
      <c r="I33" s="74">
        <v>3.65</v>
      </c>
      <c r="J33" s="75">
        <f t="shared" si="9"/>
        <v>0.73</v>
      </c>
      <c r="Q33" s="105"/>
      <c r="R33" s="73">
        <v>5</v>
      </c>
      <c r="S33" s="74">
        <v>4.1500000000000004</v>
      </c>
      <c r="T33" s="75">
        <f t="shared" si="6"/>
        <v>0.83000000000000007</v>
      </c>
      <c r="U33" s="45"/>
      <c r="V33" s="105"/>
      <c r="W33" s="73">
        <v>5</v>
      </c>
      <c r="X33" s="74">
        <v>4.2</v>
      </c>
      <c r="Y33" s="75">
        <f t="shared" si="7"/>
        <v>0.84000000000000008</v>
      </c>
      <c r="AG33" s="45"/>
      <c r="AH33" s="45"/>
      <c r="AI33" s="43"/>
      <c r="AJ33" s="43"/>
      <c r="AK33" s="45"/>
      <c r="AL33" s="45"/>
      <c r="AM33" s="79"/>
    </row>
    <row r="34" spans="2:39">
      <c r="B34" s="108"/>
      <c r="C34" s="73">
        <v>6</v>
      </c>
      <c r="D34" s="74">
        <v>4.1500000000000004</v>
      </c>
      <c r="E34" s="75">
        <f t="shared" si="8"/>
        <v>0.69166666666666676</v>
      </c>
      <c r="G34" s="108"/>
      <c r="H34" s="73">
        <v>6</v>
      </c>
      <c r="I34" s="74">
        <v>4.3499999999999996</v>
      </c>
      <c r="J34" s="75">
        <f t="shared" si="9"/>
        <v>0.72499999999999998</v>
      </c>
      <c r="Q34" s="105"/>
      <c r="R34" s="73">
        <v>6</v>
      </c>
      <c r="S34" s="74">
        <v>4.95</v>
      </c>
      <c r="T34" s="75">
        <f t="shared" si="6"/>
        <v>0.82500000000000007</v>
      </c>
      <c r="U34" s="45"/>
      <c r="V34" s="105"/>
      <c r="W34" s="73">
        <v>6</v>
      </c>
      <c r="X34" s="74">
        <v>4.9000000000000004</v>
      </c>
      <c r="Y34" s="75">
        <f t="shared" si="7"/>
        <v>0.81666666666666676</v>
      </c>
      <c r="AG34" s="45"/>
      <c r="AH34" s="45"/>
      <c r="AI34" s="43"/>
      <c r="AJ34" s="43"/>
      <c r="AK34" s="45"/>
      <c r="AL34" s="45"/>
      <c r="AM34" s="79"/>
    </row>
    <row r="35" spans="2:39">
      <c r="B35" s="109"/>
      <c r="C35" s="76">
        <v>7</v>
      </c>
      <c r="D35" s="77">
        <v>4.8</v>
      </c>
      <c r="E35" s="78">
        <f t="shared" si="8"/>
        <v>0.68571428571428572</v>
      </c>
      <c r="G35" s="109"/>
      <c r="H35" s="76">
        <v>7</v>
      </c>
      <c r="I35" s="77">
        <v>5</v>
      </c>
      <c r="J35" s="78">
        <f t="shared" si="9"/>
        <v>0.7142857142857143</v>
      </c>
      <c r="Q35" s="106"/>
      <c r="R35" s="76">
        <v>7</v>
      </c>
      <c r="S35" s="77">
        <v>5.75</v>
      </c>
      <c r="T35" s="78">
        <f t="shared" si="6"/>
        <v>0.8214285714285714</v>
      </c>
      <c r="U35" s="45"/>
      <c r="V35" s="105"/>
      <c r="W35" s="76">
        <v>7</v>
      </c>
      <c r="X35" s="77">
        <v>5.65</v>
      </c>
      <c r="Y35" s="78">
        <f t="shared" si="7"/>
        <v>0.80714285714285716</v>
      </c>
      <c r="AG35" s="45"/>
      <c r="AH35" s="45"/>
      <c r="AI35" s="43"/>
      <c r="AJ35" s="43"/>
      <c r="AK35" s="45"/>
      <c r="AL35" s="45"/>
      <c r="AM35" s="79"/>
    </row>
    <row r="36" spans="2:39">
      <c r="B36" s="107" t="s">
        <v>71</v>
      </c>
      <c r="C36" s="70">
        <v>3</v>
      </c>
      <c r="D36" s="71">
        <v>2.2999999999999998</v>
      </c>
      <c r="E36" s="72">
        <f t="shared" si="8"/>
        <v>0.76666666666666661</v>
      </c>
      <c r="G36" s="107" t="s">
        <v>71</v>
      </c>
      <c r="H36" s="70">
        <v>3</v>
      </c>
      <c r="I36" s="71">
        <v>2.4</v>
      </c>
      <c r="J36" s="72">
        <f t="shared" si="9"/>
        <v>0.79999999999999993</v>
      </c>
      <c r="Q36" s="45"/>
      <c r="R36" s="45"/>
      <c r="S36" s="43"/>
      <c r="T36" s="43"/>
      <c r="U36" s="45"/>
      <c r="V36" s="104" t="s">
        <v>70</v>
      </c>
      <c r="W36" s="70">
        <v>3</v>
      </c>
      <c r="X36" s="71">
        <v>2.7</v>
      </c>
      <c r="Y36" s="72">
        <f t="shared" si="7"/>
        <v>0.9</v>
      </c>
      <c r="AG36" s="45"/>
      <c r="AH36" s="45"/>
      <c r="AI36" s="43"/>
      <c r="AJ36" s="43"/>
      <c r="AK36" s="45"/>
      <c r="AL36" s="45"/>
      <c r="AM36" s="79"/>
    </row>
    <row r="37" spans="2:39">
      <c r="B37" s="108"/>
      <c r="C37" s="73">
        <v>4</v>
      </c>
      <c r="D37" s="74">
        <v>3</v>
      </c>
      <c r="E37" s="75">
        <f t="shared" si="8"/>
        <v>0.75</v>
      </c>
      <c r="G37" s="108"/>
      <c r="H37" s="73">
        <v>4</v>
      </c>
      <c r="I37" s="74">
        <v>3.1</v>
      </c>
      <c r="J37" s="75">
        <f t="shared" si="9"/>
        <v>0.77500000000000002</v>
      </c>
      <c r="Q37" s="45"/>
      <c r="R37" s="45"/>
      <c r="S37" s="43"/>
      <c r="T37" s="43"/>
      <c r="U37" s="45"/>
      <c r="V37" s="105"/>
      <c r="W37" s="73">
        <v>4</v>
      </c>
      <c r="X37" s="74">
        <v>3.4</v>
      </c>
      <c r="Y37" s="75">
        <f t="shared" si="7"/>
        <v>0.85</v>
      </c>
      <c r="AG37" s="45"/>
      <c r="AH37" s="45"/>
      <c r="AI37" s="43"/>
      <c r="AJ37" s="43"/>
      <c r="AK37" s="45"/>
      <c r="AL37" s="45"/>
      <c r="AM37" s="79"/>
    </row>
    <row r="38" spans="2:39">
      <c r="B38" s="108"/>
      <c r="C38" s="73">
        <v>5</v>
      </c>
      <c r="D38" s="74">
        <v>3.7</v>
      </c>
      <c r="E38" s="75">
        <f t="shared" si="8"/>
        <v>0.74</v>
      </c>
      <c r="G38" s="108"/>
      <c r="H38" s="73">
        <v>5</v>
      </c>
      <c r="I38" s="74">
        <v>3.85</v>
      </c>
      <c r="J38" s="75">
        <f t="shared" si="9"/>
        <v>0.77</v>
      </c>
      <c r="Q38" s="45"/>
      <c r="R38" s="45"/>
      <c r="S38" s="43"/>
      <c r="T38" s="43"/>
      <c r="U38" s="45"/>
      <c r="V38" s="105"/>
      <c r="W38" s="73">
        <v>5</v>
      </c>
      <c r="X38" s="74">
        <v>4.0999999999999996</v>
      </c>
      <c r="Y38" s="75">
        <f t="shared" si="7"/>
        <v>0.82</v>
      </c>
      <c r="AE38" s="36"/>
      <c r="AF38" s="36"/>
      <c r="AG38" s="43"/>
      <c r="AH38" s="43"/>
      <c r="AI38" s="45"/>
      <c r="AJ38" s="45"/>
      <c r="AK38" s="45"/>
      <c r="AL38" s="81"/>
      <c r="AM38" s="81"/>
    </row>
    <row r="39" spans="2:39">
      <c r="B39" s="108"/>
      <c r="C39" s="73">
        <v>6</v>
      </c>
      <c r="D39" s="74">
        <v>4.4000000000000004</v>
      </c>
      <c r="E39" s="75">
        <f t="shared" si="8"/>
        <v>0.73333333333333339</v>
      </c>
      <c r="G39" s="108"/>
      <c r="H39" s="73">
        <v>6</v>
      </c>
      <c r="I39" s="74">
        <v>4.5999999999999996</v>
      </c>
      <c r="J39" s="75">
        <f t="shared" si="9"/>
        <v>0.76666666666666661</v>
      </c>
      <c r="Q39" s="45"/>
      <c r="R39" s="45"/>
      <c r="S39" s="43"/>
      <c r="T39" s="43"/>
      <c r="U39" s="45"/>
      <c r="V39" s="105"/>
      <c r="W39" s="73">
        <v>6</v>
      </c>
      <c r="X39" s="74">
        <v>4.8</v>
      </c>
      <c r="Y39" s="75">
        <f t="shared" si="7"/>
        <v>0.79999999999999993</v>
      </c>
      <c r="AE39" s="36"/>
      <c r="AF39" s="36"/>
      <c r="AG39" s="43"/>
      <c r="AH39" s="43"/>
      <c r="AI39" s="45"/>
      <c r="AJ39" s="45"/>
      <c r="AK39" s="45"/>
    </row>
    <row r="40" spans="2:39">
      <c r="B40" s="109"/>
      <c r="C40" s="76">
        <v>7</v>
      </c>
      <c r="D40" s="77">
        <v>5.0999999999999996</v>
      </c>
      <c r="E40" s="78">
        <f t="shared" si="8"/>
        <v>0.72857142857142854</v>
      </c>
      <c r="G40" s="109"/>
      <c r="H40" s="76">
        <v>7</v>
      </c>
      <c r="I40" s="77">
        <v>5.3</v>
      </c>
      <c r="J40" s="78">
        <f t="shared" si="9"/>
        <v>0.75714285714285712</v>
      </c>
      <c r="Q40" s="45"/>
      <c r="R40" s="45"/>
      <c r="S40" s="43"/>
      <c r="T40" s="43"/>
      <c r="U40" s="45"/>
      <c r="V40" s="106"/>
      <c r="W40" s="76">
        <v>7</v>
      </c>
      <c r="X40" s="77">
        <v>5.55</v>
      </c>
      <c r="Y40" s="78">
        <f t="shared" si="7"/>
        <v>0.79285714285714282</v>
      </c>
      <c r="AE40" s="36"/>
      <c r="AF40" s="36"/>
      <c r="AG40" s="43"/>
      <c r="AH40" s="43"/>
      <c r="AI40" s="45"/>
      <c r="AJ40" s="45"/>
      <c r="AK40" s="45"/>
    </row>
    <row r="41" spans="2:39">
      <c r="Q41" s="45"/>
      <c r="R41" s="45"/>
      <c r="S41" s="43"/>
      <c r="T41" s="43"/>
      <c r="U41" s="45"/>
      <c r="V41" s="45"/>
      <c r="W41" s="79"/>
      <c r="AE41" s="36"/>
      <c r="AF41" s="36"/>
    </row>
    <row r="42" spans="2:39">
      <c r="U42" s="45"/>
      <c r="V42" s="45"/>
      <c r="W42" s="79"/>
      <c r="AE42" s="36"/>
      <c r="AF42" s="36"/>
    </row>
    <row r="43" spans="2:39">
      <c r="AE43" s="45"/>
      <c r="AF43" s="45"/>
      <c r="AG43" s="43"/>
      <c r="AH43" s="43"/>
      <c r="AI43" s="45"/>
      <c r="AJ43" s="45"/>
      <c r="AK43" s="45"/>
    </row>
    <row r="44" spans="2:39">
      <c r="O44" s="36"/>
      <c r="P44" s="36"/>
      <c r="U44" s="45"/>
      <c r="V44" s="45"/>
      <c r="W44" s="44"/>
    </row>
    <row r="45" spans="2:39">
      <c r="O45" s="36"/>
      <c r="P45" s="36"/>
      <c r="U45" s="45"/>
      <c r="V45" s="45"/>
      <c r="W45" s="44"/>
    </row>
    <row r="46" spans="2:39">
      <c r="O46" s="36"/>
      <c r="P46" s="36"/>
      <c r="U46" s="45"/>
      <c r="V46" s="45"/>
      <c r="W46" s="44"/>
    </row>
    <row r="47" spans="2:39">
      <c r="O47" s="36"/>
      <c r="P47" s="36"/>
      <c r="U47" s="45"/>
      <c r="V47" s="45"/>
      <c r="W47" s="44"/>
    </row>
    <row r="48" spans="2:39">
      <c r="O48" s="36"/>
      <c r="P48" s="36"/>
      <c r="U48" s="45"/>
      <c r="V48" s="45"/>
      <c r="W48" s="44"/>
    </row>
    <row r="49" spans="15:23">
      <c r="O49" s="36"/>
      <c r="P49" s="36"/>
      <c r="U49" s="45"/>
      <c r="V49" s="45"/>
      <c r="W49" s="44"/>
    </row>
    <row r="50" spans="15:23">
      <c r="O50" s="38"/>
      <c r="P50" s="45"/>
      <c r="U50" s="45"/>
      <c r="V50" s="45"/>
      <c r="W50" s="44"/>
    </row>
    <row r="51" spans="15:23">
      <c r="O51" s="38"/>
      <c r="P51" s="45"/>
      <c r="U51" s="45"/>
      <c r="V51" s="45"/>
      <c r="W51" s="44"/>
    </row>
    <row r="52" spans="15:23">
      <c r="O52" s="38"/>
      <c r="P52" s="45"/>
      <c r="U52" s="45"/>
      <c r="V52" s="45"/>
      <c r="W52" s="44"/>
    </row>
    <row r="53" spans="15:23">
      <c r="O53" s="38"/>
      <c r="P53" s="45"/>
      <c r="U53" s="45"/>
      <c r="V53" s="45"/>
      <c r="W53" s="44"/>
    </row>
    <row r="54" spans="15:23">
      <c r="O54" s="38"/>
      <c r="P54" s="45"/>
      <c r="U54" s="45"/>
      <c r="V54" s="45"/>
      <c r="W54" s="44"/>
    </row>
    <row r="55" spans="15:23">
      <c r="O55" s="38"/>
      <c r="P55" s="45"/>
      <c r="U55" s="45"/>
      <c r="V55" s="45"/>
      <c r="W55" s="44"/>
    </row>
    <row r="56" spans="15:23">
      <c r="O56" s="38"/>
      <c r="P56" s="45"/>
      <c r="U56" s="45"/>
      <c r="V56" s="45"/>
      <c r="W56" s="44"/>
    </row>
    <row r="57" spans="15:23">
      <c r="O57" s="38"/>
      <c r="P57" s="45"/>
      <c r="U57" s="45"/>
      <c r="V57" s="45"/>
      <c r="W57" s="44"/>
    </row>
    <row r="58" spans="15:23">
      <c r="O58" s="38"/>
      <c r="P58" s="45"/>
      <c r="U58" s="45"/>
      <c r="V58" s="45"/>
      <c r="W58" s="44"/>
    </row>
    <row r="59" spans="15:23">
      <c r="O59" s="38"/>
      <c r="P59" s="45"/>
      <c r="U59" s="45"/>
      <c r="V59" s="45"/>
      <c r="W59" s="44"/>
    </row>
    <row r="60" spans="15:23">
      <c r="O60" s="38"/>
      <c r="P60" s="45"/>
      <c r="U60" s="45"/>
      <c r="V60" s="45"/>
      <c r="W60" s="44"/>
    </row>
    <row r="61" spans="15:23">
      <c r="O61" s="38"/>
      <c r="P61" s="45"/>
      <c r="U61" s="45"/>
      <c r="V61" s="45"/>
      <c r="W61" s="44"/>
    </row>
    <row r="62" spans="15:23">
      <c r="O62" s="38"/>
      <c r="P62" s="45"/>
      <c r="U62" s="45"/>
      <c r="V62" s="45"/>
      <c r="W62" s="44"/>
    </row>
    <row r="63" spans="15:23">
      <c r="O63" s="38"/>
      <c r="P63" s="45"/>
      <c r="U63" s="45"/>
      <c r="V63" s="45"/>
      <c r="W63" s="44"/>
    </row>
    <row r="64" spans="15:23">
      <c r="O64" s="38"/>
      <c r="P64" s="45"/>
      <c r="U64" s="45"/>
      <c r="V64" s="45"/>
      <c r="W64" s="44"/>
    </row>
    <row r="65" spans="15:37">
      <c r="O65" s="38"/>
      <c r="P65" s="45"/>
      <c r="U65" s="45"/>
      <c r="V65" s="45"/>
      <c r="W65" s="44"/>
    </row>
    <row r="66" spans="15:37">
      <c r="O66" s="38"/>
      <c r="P66" s="45"/>
      <c r="Q66" s="45"/>
      <c r="R66" s="43"/>
      <c r="S66" s="43"/>
      <c r="T66" s="45"/>
      <c r="U66" s="45"/>
      <c r="V66" s="45"/>
      <c r="W66" s="44"/>
    </row>
    <row r="67" spans="15:37">
      <c r="O67" s="38"/>
      <c r="P67" s="45"/>
      <c r="Q67" s="45"/>
      <c r="R67" s="43"/>
      <c r="S67" s="43"/>
      <c r="T67" s="45"/>
      <c r="U67" s="45"/>
      <c r="V67" s="45"/>
      <c r="W67" s="44"/>
    </row>
    <row r="68" spans="15:37">
      <c r="O68" s="38"/>
      <c r="P68" s="45"/>
      <c r="Q68" s="45"/>
      <c r="R68" s="43"/>
      <c r="S68" s="43"/>
      <c r="T68" s="45"/>
      <c r="U68" s="45"/>
      <c r="V68" s="45"/>
      <c r="W68" s="44"/>
    </row>
    <row r="69" spans="15:37">
      <c r="O69" s="38"/>
      <c r="P69" s="38"/>
      <c r="Q69" s="38"/>
      <c r="R69" s="38"/>
      <c r="S69" s="38"/>
      <c r="T69" s="38"/>
      <c r="U69" s="38"/>
      <c r="V69" s="38"/>
    </row>
    <row r="70" spans="15:37">
      <c r="O70" s="38"/>
      <c r="P70" s="38"/>
      <c r="Q70" s="38"/>
      <c r="R70" s="38"/>
      <c r="S70" s="38"/>
      <c r="T70" s="38"/>
      <c r="U70" s="38"/>
      <c r="V70" s="38"/>
    </row>
    <row r="71" spans="15:37">
      <c r="O71" s="38"/>
      <c r="P71" s="38"/>
      <c r="Q71" s="38"/>
      <c r="R71" s="38"/>
      <c r="S71" s="38"/>
      <c r="T71" s="38"/>
      <c r="U71" s="38"/>
      <c r="V71" s="38"/>
    </row>
    <row r="74" spans="15:37">
      <c r="O74" s="43"/>
      <c r="P74" s="43"/>
      <c r="Q74" s="43"/>
      <c r="R74" s="43"/>
      <c r="S74" s="43"/>
      <c r="T74" s="43"/>
      <c r="U74" s="43"/>
      <c r="V74" s="43"/>
      <c r="AE74" s="43"/>
      <c r="AF74" s="43"/>
      <c r="AG74" s="43"/>
      <c r="AH74" s="43"/>
      <c r="AI74" s="43"/>
      <c r="AJ74" s="43"/>
      <c r="AK74" s="43"/>
    </row>
    <row r="75" spans="15:37">
      <c r="O75" s="43"/>
      <c r="P75" s="43"/>
      <c r="Q75" s="43"/>
      <c r="R75" s="43"/>
      <c r="S75" s="43"/>
      <c r="T75" s="43"/>
      <c r="U75" s="43"/>
      <c r="V75" s="44"/>
      <c r="AE75" s="43"/>
      <c r="AF75" s="43"/>
      <c r="AG75" s="43"/>
      <c r="AH75" s="43"/>
      <c r="AI75" s="43"/>
      <c r="AJ75" s="43"/>
      <c r="AK75" s="43"/>
    </row>
    <row r="76" spans="15:37">
      <c r="O76" s="43"/>
      <c r="P76" s="43"/>
      <c r="Q76" s="43"/>
      <c r="R76" s="43"/>
      <c r="S76" s="43"/>
      <c r="T76" s="43"/>
      <c r="U76" s="43"/>
      <c r="V76" s="44"/>
      <c r="AE76" s="43"/>
      <c r="AF76" s="43"/>
      <c r="AG76" s="43"/>
      <c r="AH76" s="43"/>
      <c r="AI76" s="43"/>
      <c r="AJ76" s="43"/>
      <c r="AK76" s="43"/>
    </row>
    <row r="77" spans="15:37">
      <c r="O77" s="43"/>
      <c r="P77" s="43"/>
      <c r="Q77" s="43"/>
      <c r="R77" s="43"/>
      <c r="S77" s="43"/>
      <c r="T77" s="43"/>
      <c r="U77" s="43"/>
      <c r="V77" s="44"/>
      <c r="AE77" s="43"/>
      <c r="AF77" s="43"/>
      <c r="AG77" s="43"/>
      <c r="AH77" s="43"/>
      <c r="AI77" s="43"/>
      <c r="AJ77" s="43"/>
      <c r="AK77" s="43"/>
    </row>
    <row r="78" spans="15:37">
      <c r="O78" s="43"/>
      <c r="P78" s="43"/>
      <c r="Q78" s="43"/>
      <c r="R78" s="43"/>
      <c r="S78" s="43"/>
      <c r="T78" s="43"/>
      <c r="U78" s="43"/>
      <c r="V78" s="44"/>
      <c r="AE78" s="43"/>
      <c r="AF78" s="43"/>
      <c r="AG78" s="43"/>
      <c r="AH78" s="43"/>
      <c r="AI78" s="43"/>
      <c r="AJ78" s="43"/>
      <c r="AK78" s="43"/>
    </row>
    <row r="79" spans="15:37">
      <c r="O79" s="43"/>
      <c r="P79" s="43"/>
      <c r="Q79" s="43"/>
      <c r="R79" s="43"/>
      <c r="S79" s="43"/>
      <c r="T79" s="43"/>
      <c r="U79" s="43"/>
      <c r="V79" s="44"/>
      <c r="AE79" s="43"/>
      <c r="AF79" s="43"/>
      <c r="AG79" s="43"/>
      <c r="AH79" s="43"/>
      <c r="AI79" s="43"/>
      <c r="AJ79" s="43"/>
      <c r="AK79" s="43"/>
    </row>
    <row r="80" spans="15:37">
      <c r="O80" s="43"/>
      <c r="P80" s="43"/>
      <c r="Q80" s="43"/>
      <c r="R80" s="43"/>
      <c r="S80" s="43"/>
      <c r="T80" s="43"/>
      <c r="U80" s="43"/>
      <c r="V80" s="44"/>
      <c r="AE80" s="43"/>
      <c r="AF80" s="43"/>
      <c r="AG80" s="43"/>
      <c r="AH80" s="43"/>
      <c r="AI80" s="43"/>
      <c r="AJ80" s="43"/>
      <c r="AK80" s="43"/>
    </row>
    <row r="81" spans="15:37">
      <c r="O81" s="43"/>
      <c r="P81" s="43"/>
      <c r="Q81" s="43"/>
      <c r="R81" s="43"/>
      <c r="S81" s="43"/>
      <c r="T81" s="43"/>
      <c r="U81" s="43"/>
      <c r="V81" s="44"/>
      <c r="AE81" s="43"/>
      <c r="AF81" s="43"/>
      <c r="AG81" s="43"/>
      <c r="AH81" s="43"/>
      <c r="AI81" s="43"/>
      <c r="AJ81" s="43"/>
      <c r="AK81" s="43"/>
    </row>
    <row r="82" spans="15:37">
      <c r="O82" s="43"/>
      <c r="P82" s="43"/>
      <c r="Q82" s="43"/>
      <c r="R82" s="43"/>
      <c r="S82" s="43"/>
      <c r="T82" s="43"/>
      <c r="U82" s="43"/>
      <c r="V82" s="44"/>
      <c r="AE82" s="43"/>
      <c r="AF82" s="43"/>
      <c r="AG82" s="43"/>
      <c r="AH82" s="43"/>
      <c r="AI82" s="43"/>
      <c r="AJ82" s="43"/>
      <c r="AK82" s="43"/>
    </row>
    <row r="83" spans="15:37">
      <c r="O83" s="43"/>
      <c r="P83" s="43"/>
      <c r="Q83" s="43"/>
      <c r="R83" s="43"/>
      <c r="S83" s="43"/>
      <c r="T83" s="43"/>
      <c r="U83" s="43"/>
      <c r="V83" s="44"/>
      <c r="AE83" s="43"/>
      <c r="AF83" s="43"/>
      <c r="AG83" s="43"/>
      <c r="AH83" s="43"/>
      <c r="AI83" s="43"/>
      <c r="AJ83" s="43"/>
      <c r="AK83" s="43"/>
    </row>
    <row r="84" spans="15:37">
      <c r="O84" s="43"/>
      <c r="P84" s="45"/>
      <c r="Q84" s="43"/>
      <c r="R84" s="43"/>
      <c r="S84" s="45"/>
      <c r="T84" s="45"/>
      <c r="U84" s="45"/>
      <c r="V84" s="44"/>
      <c r="AE84" s="43"/>
      <c r="AF84" s="43"/>
      <c r="AG84" s="43"/>
      <c r="AH84" s="43"/>
      <c r="AI84" s="43"/>
      <c r="AJ84" s="45"/>
      <c r="AK84" s="45"/>
    </row>
    <row r="85" spans="15:37">
      <c r="O85" s="43"/>
      <c r="P85" s="45"/>
      <c r="Q85" s="43"/>
      <c r="R85" s="43"/>
      <c r="S85" s="45"/>
      <c r="T85" s="45"/>
      <c r="U85" s="45"/>
      <c r="V85" s="44"/>
      <c r="AE85" s="43"/>
      <c r="AF85" s="43"/>
      <c r="AG85" s="43"/>
      <c r="AH85" s="43"/>
      <c r="AI85" s="43"/>
      <c r="AJ85" s="45"/>
      <c r="AK85" s="45"/>
    </row>
    <row r="86" spans="15:37">
      <c r="O86" s="43"/>
      <c r="P86" s="45"/>
      <c r="Q86" s="43"/>
      <c r="R86" s="43"/>
      <c r="S86" s="45"/>
      <c r="T86" s="45"/>
      <c r="U86" s="45"/>
      <c r="V86" s="44"/>
      <c r="AE86" s="43"/>
      <c r="AF86" s="43"/>
      <c r="AG86" s="43"/>
      <c r="AH86" s="43"/>
      <c r="AI86" s="43"/>
      <c r="AJ86" s="45"/>
      <c r="AK86" s="45"/>
    </row>
    <row r="87" spans="15:37">
      <c r="O87" s="43"/>
      <c r="P87" s="45"/>
      <c r="Q87" s="43"/>
      <c r="R87" s="43"/>
      <c r="S87" s="45"/>
      <c r="T87" s="45"/>
      <c r="U87" s="45"/>
      <c r="V87" s="44"/>
      <c r="AE87" s="43"/>
      <c r="AF87" s="43"/>
      <c r="AG87" s="43"/>
      <c r="AH87" s="43"/>
      <c r="AI87" s="43"/>
      <c r="AJ87" s="45"/>
      <c r="AK87" s="45"/>
    </row>
    <row r="88" spans="15:37">
      <c r="O88" s="43"/>
      <c r="P88" s="45"/>
      <c r="Q88" s="43"/>
      <c r="R88" s="43"/>
      <c r="S88" s="45"/>
      <c r="T88" s="45"/>
      <c r="U88" s="45"/>
      <c r="V88" s="44"/>
      <c r="AE88" s="43"/>
      <c r="AF88" s="43"/>
      <c r="AG88" s="43"/>
      <c r="AH88" s="43"/>
      <c r="AI88" s="43"/>
      <c r="AJ88" s="45"/>
      <c r="AK88" s="45"/>
    </row>
    <row r="89" spans="15:37">
      <c r="O89" s="43"/>
      <c r="P89" s="45"/>
      <c r="Q89" s="43"/>
      <c r="R89" s="43"/>
      <c r="S89" s="45"/>
      <c r="T89" s="45"/>
      <c r="U89" s="45"/>
      <c r="V89" s="44"/>
      <c r="AE89" s="43"/>
      <c r="AF89" s="43"/>
      <c r="AG89" s="43"/>
      <c r="AH89" s="43"/>
      <c r="AI89" s="43"/>
      <c r="AJ89" s="45"/>
      <c r="AK89" s="45"/>
    </row>
    <row r="90" spans="15:37">
      <c r="O90" s="43"/>
      <c r="P90" s="45"/>
      <c r="Q90" s="43"/>
      <c r="R90" s="43"/>
      <c r="S90" s="45"/>
      <c r="T90" s="45"/>
      <c r="U90" s="45"/>
      <c r="V90" s="44"/>
      <c r="AE90" s="43"/>
      <c r="AF90" s="43"/>
      <c r="AG90" s="43"/>
      <c r="AH90" s="43"/>
      <c r="AI90" s="43"/>
      <c r="AJ90" s="45"/>
      <c r="AK90" s="45"/>
    </row>
    <row r="91" spans="15:37">
      <c r="O91" s="43"/>
      <c r="P91" s="45"/>
      <c r="Q91" s="43"/>
      <c r="R91" s="43"/>
      <c r="S91" s="45"/>
      <c r="T91" s="45"/>
      <c r="U91" s="45"/>
      <c r="V91" s="44"/>
      <c r="AE91" s="43"/>
      <c r="AF91" s="43"/>
      <c r="AG91" s="43"/>
      <c r="AH91" s="43"/>
      <c r="AI91" s="43"/>
      <c r="AJ91" s="45"/>
      <c r="AK91" s="45"/>
    </row>
    <row r="92" spans="15:37">
      <c r="O92" s="43"/>
      <c r="P92" s="45"/>
      <c r="Q92" s="43"/>
      <c r="R92" s="43"/>
      <c r="S92" s="45"/>
      <c r="T92" s="45"/>
      <c r="U92" s="45"/>
      <c r="V92" s="44"/>
      <c r="AE92" s="43"/>
      <c r="AF92" s="43"/>
      <c r="AG92" s="43"/>
      <c r="AH92" s="43"/>
      <c r="AI92" s="43"/>
      <c r="AJ92" s="45"/>
      <c r="AK92" s="45"/>
    </row>
    <row r="93" spans="15:37">
      <c r="AE93" s="43"/>
      <c r="AF93" s="43"/>
      <c r="AG93" s="43"/>
      <c r="AH93" s="43"/>
      <c r="AI93" s="45"/>
      <c r="AJ93" s="45"/>
      <c r="AK93" s="45"/>
    </row>
    <row r="94" spans="15:37">
      <c r="AE94" s="43"/>
      <c r="AF94" s="43"/>
      <c r="AG94" s="43"/>
      <c r="AH94" s="43"/>
      <c r="AI94" s="45"/>
      <c r="AJ94" s="45"/>
      <c r="AK94" s="45"/>
    </row>
    <row r="95" spans="15:37">
      <c r="AE95" s="43"/>
      <c r="AF95" s="43"/>
      <c r="AG95" s="43"/>
      <c r="AH95" s="43"/>
      <c r="AI95" s="45"/>
      <c r="AJ95" s="45"/>
      <c r="AK95" s="45"/>
    </row>
    <row r="96" spans="15:37">
      <c r="AE96" s="43"/>
      <c r="AF96" s="43"/>
      <c r="AG96" s="43"/>
      <c r="AH96" s="43"/>
      <c r="AI96" s="45"/>
      <c r="AJ96" s="45"/>
      <c r="AK96" s="45"/>
    </row>
    <row r="97" spans="31:37">
      <c r="AE97" s="43"/>
      <c r="AF97" s="43"/>
      <c r="AG97" s="43"/>
      <c r="AH97" s="43"/>
      <c r="AI97" s="45"/>
      <c r="AJ97" s="45"/>
      <c r="AK97" s="45"/>
    </row>
    <row r="98" spans="31:37">
      <c r="AE98" s="43"/>
      <c r="AF98" s="43"/>
      <c r="AG98" s="43"/>
      <c r="AH98" s="43"/>
      <c r="AI98" s="45"/>
      <c r="AJ98" s="45"/>
      <c r="AK98" s="45"/>
    </row>
    <row r="99" spans="31:37">
      <c r="AE99" s="43"/>
      <c r="AF99" s="43"/>
      <c r="AG99" s="43"/>
      <c r="AH99" s="43"/>
      <c r="AI99" s="45"/>
      <c r="AJ99" s="45"/>
      <c r="AK99" s="45"/>
    </row>
    <row r="100" spans="31:37">
      <c r="AE100" s="43"/>
      <c r="AF100" s="43"/>
      <c r="AG100" s="43"/>
      <c r="AH100" s="43"/>
      <c r="AI100" s="45"/>
      <c r="AJ100" s="45"/>
      <c r="AK100" s="45"/>
    </row>
    <row r="101" spans="31:37">
      <c r="AE101" s="43"/>
      <c r="AF101" s="43"/>
      <c r="AG101" s="43"/>
      <c r="AH101" s="43"/>
      <c r="AI101" s="45"/>
      <c r="AJ101" s="45"/>
      <c r="AK101" s="45"/>
    </row>
    <row r="102" spans="31:37">
      <c r="AE102" s="43"/>
      <c r="AF102" s="43"/>
      <c r="AG102" s="43"/>
      <c r="AH102" s="43"/>
      <c r="AI102" s="45"/>
      <c r="AJ102" s="45"/>
      <c r="AK102" s="45"/>
    </row>
    <row r="103" spans="31:37">
      <c r="AE103" s="43"/>
      <c r="AF103" s="43"/>
      <c r="AG103" s="43"/>
      <c r="AH103" s="43"/>
      <c r="AI103" s="45"/>
      <c r="AJ103" s="45"/>
      <c r="AK103" s="45"/>
    </row>
    <row r="104" spans="31:37">
      <c r="AE104" s="43"/>
      <c r="AF104" s="43"/>
      <c r="AG104" s="43"/>
      <c r="AH104" s="43"/>
      <c r="AI104" s="45"/>
      <c r="AJ104" s="45"/>
      <c r="AK104" s="45"/>
    </row>
    <row r="105" spans="31:37">
      <c r="AE105" s="43"/>
      <c r="AF105" s="43"/>
      <c r="AG105" s="43"/>
      <c r="AH105" s="43"/>
      <c r="AI105" s="45"/>
      <c r="AJ105" s="45"/>
      <c r="AK105" s="45"/>
    </row>
    <row r="106" spans="31:37">
      <c r="AE106" s="43"/>
      <c r="AF106" s="43"/>
      <c r="AG106" s="43"/>
      <c r="AH106" s="43"/>
      <c r="AI106" s="45"/>
      <c r="AJ106" s="45"/>
      <c r="AK106" s="45"/>
    </row>
    <row r="107" spans="31:37">
      <c r="AE107" s="43"/>
      <c r="AF107" s="43"/>
      <c r="AG107" s="43"/>
      <c r="AH107" s="43"/>
      <c r="AI107" s="45"/>
      <c r="AJ107" s="45"/>
      <c r="AK107" s="45"/>
    </row>
    <row r="108" spans="31:37">
      <c r="AE108" s="43"/>
      <c r="AF108" s="43"/>
      <c r="AG108" s="43"/>
      <c r="AH108" s="43"/>
      <c r="AI108" s="45"/>
      <c r="AJ108" s="45"/>
      <c r="AK108" s="45"/>
    </row>
    <row r="109" spans="31:37">
      <c r="AE109" s="43"/>
      <c r="AF109" s="43"/>
      <c r="AG109" s="43"/>
      <c r="AH109" s="43"/>
      <c r="AI109" s="45"/>
      <c r="AJ109" s="45"/>
      <c r="AK109" s="45"/>
    </row>
    <row r="110" spans="31:37">
      <c r="AE110" s="43"/>
      <c r="AF110" s="43"/>
      <c r="AG110" s="43"/>
      <c r="AH110" s="43"/>
      <c r="AI110" s="45"/>
      <c r="AJ110" s="45"/>
      <c r="AK110" s="45"/>
    </row>
  </sheetData>
  <mergeCells count="45">
    <mergeCell ref="D1:E1"/>
    <mergeCell ref="B14:C14"/>
    <mergeCell ref="D14:E14"/>
    <mergeCell ref="G23:G27"/>
    <mergeCell ref="L1:M1"/>
    <mergeCell ref="G18:G22"/>
    <mergeCell ref="B16:B20"/>
    <mergeCell ref="B21:B25"/>
    <mergeCell ref="B3:B7"/>
    <mergeCell ref="B8:B12"/>
    <mergeCell ref="B1:C1"/>
    <mergeCell ref="N1:O1"/>
    <mergeCell ref="L3:L7"/>
    <mergeCell ref="L8:L12"/>
    <mergeCell ref="L13:L17"/>
    <mergeCell ref="G1:H1"/>
    <mergeCell ref="I1:J1"/>
    <mergeCell ref="G3:G7"/>
    <mergeCell ref="G8:G12"/>
    <mergeCell ref="G13:G17"/>
    <mergeCell ref="Q1:R1"/>
    <mergeCell ref="Q3:Q7"/>
    <mergeCell ref="Q8:Q12"/>
    <mergeCell ref="Q14:R14"/>
    <mergeCell ref="S14:T14"/>
    <mergeCell ref="S1:T1"/>
    <mergeCell ref="X1:Y1"/>
    <mergeCell ref="V3:V7"/>
    <mergeCell ref="V8:V12"/>
    <mergeCell ref="V14:W14"/>
    <mergeCell ref="X14:Y14"/>
    <mergeCell ref="V1:W1"/>
    <mergeCell ref="G31:G35"/>
    <mergeCell ref="G36:G40"/>
    <mergeCell ref="B31:B35"/>
    <mergeCell ref="B36:B40"/>
    <mergeCell ref="Q26:Q30"/>
    <mergeCell ref="V31:V35"/>
    <mergeCell ref="V36:V40"/>
    <mergeCell ref="Q31:Q35"/>
    <mergeCell ref="Q16:Q20"/>
    <mergeCell ref="Q21:Q25"/>
    <mergeCell ref="V26:V30"/>
    <mergeCell ref="V16:V20"/>
    <mergeCell ref="V21:V25"/>
  </mergeCells>
  <pageMargins left="0.25" right="0.2" top="0.75" bottom="0.5" header="0.3" footer="0.05"/>
  <pageSetup paperSize="9" scale="80" fitToWidth="2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Design</vt:lpstr>
      <vt:lpstr>Stahl</vt:lpstr>
      <vt:lpstr>Table of  Prof</vt:lpstr>
      <vt:lpstr>BP</vt:lpstr>
      <vt:lpstr>NO</vt:lpstr>
      <vt:lpstr>number</vt:lpstr>
      <vt:lpstr>PROF</vt:lpstr>
      <vt:lpstr>sections</vt:lpstr>
      <vt:lpstr>TYPE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REZAEE</dc:creator>
  <cp:lastModifiedBy>Hos</cp:lastModifiedBy>
  <cp:lastPrinted>2013-07-27T13:21:03Z</cp:lastPrinted>
  <dcterms:created xsi:type="dcterms:W3CDTF">2013-01-26T07:46:27Z</dcterms:created>
  <dcterms:modified xsi:type="dcterms:W3CDTF">2016-12-05T14:44:53Z</dcterms:modified>
</cp:coreProperties>
</file>